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PTO-12002-LISCANT" sheetId="1" r:id="rId4"/>
  </sheets>
  <definedNames>
    <definedName localSheetId="0" name="Print_Titles">'PPTO-12002-LISCANT'!$6:$6</definedName>
  </definedNames>
  <calcPr/>
</workbook>
</file>

<file path=xl/sharedStrings.xml><?xml version="1.0" encoding="utf-8"?>
<sst xmlns="http://schemas.openxmlformats.org/spreadsheetml/2006/main" count="733" uniqueCount="439">
  <si>
    <t>MINISTERIO DE EDUCACIÓN CIENCIA Y TECNOLOGÍA</t>
  </si>
  <si>
    <t>LISTADO DE CANTIDADES DE OBRA DE REFERENCIA</t>
  </si>
  <si>
    <t>PROYECTO: ESCUELA DE EDUCACIÓN PARVULARIA SAN MIGUEL TEPEZONTEZ</t>
  </si>
  <si>
    <t>MUNICIPIO: SAN MIGUEL TEPEZONTES</t>
  </si>
  <si>
    <t>DEPARTAMENTO:  LA PAZ         CÓDIGO:  12002</t>
  </si>
  <si>
    <t>No.</t>
  </si>
  <si>
    <t xml:space="preserve">DESCRIPCIÓN/PARTIDA </t>
  </si>
  <si>
    <t>UNIDAD</t>
  </si>
  <si>
    <t>P.U</t>
  </si>
  <si>
    <t>CANTIDAD</t>
  </si>
  <si>
    <t>SUB-TOTAL</t>
  </si>
  <si>
    <t>TOTAL PARTIDA</t>
  </si>
  <si>
    <t>OBRAS PRELIMINARES</t>
  </si>
  <si>
    <t>DEMOLICIONES</t>
  </si>
  <si>
    <t>1.1.1</t>
  </si>
  <si>
    <t>Demolición de paredes de bloque de concreto, incluye desalojo</t>
  </si>
  <si>
    <t>m²</t>
  </si>
  <si>
    <t>1.1.2</t>
  </si>
  <si>
    <t>Demolición de piso de cemento y desalojo a un sitio autorizado.</t>
  </si>
  <si>
    <t>1.1.3</t>
  </si>
  <si>
    <t>Desmontaje de sistema electrico</t>
  </si>
  <si>
    <t>U</t>
  </si>
  <si>
    <t>1.1.4</t>
  </si>
  <si>
    <t>Demolición de infraestructura incluye: piso, paredes, cielo falso, estructura metalica, puertas, ventanas, instalaciones electricas y desalojos</t>
  </si>
  <si>
    <r>
      <rPr>
        <rFont val="Arial"/>
        <color theme="1"/>
        <sz val="10.0"/>
      </rPr>
      <t>m</t>
    </r>
    <r>
      <rPr>
        <rFont val="Arial"/>
        <color theme="1"/>
        <sz val="10.0"/>
        <vertAlign val="superscript"/>
      </rPr>
      <t>2</t>
    </r>
  </si>
  <si>
    <t>INTERVENCIÓN EN VEGETACIÓN EXISTENTE</t>
  </si>
  <si>
    <t>1.2.1</t>
  </si>
  <si>
    <t>Tala y remoción de árboles, incluye: (tala, destronconado, desraizado y permiso de tala).</t>
  </si>
  <si>
    <t>u</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</si>
  <si>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</si>
  <si>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REHABILITACIONES</t>
  </si>
  <si>
    <t>MÓDULO A+SERVICIOS SANITARIOS 2 PARVULOS</t>
  </si>
  <si>
    <t>2.1.1</t>
  </si>
  <si>
    <t>AULAS (1-2)</t>
  </si>
  <si>
    <t xml:space="preserve">MEJORAMIENTO DE 2 AULAS QUE INCLUYE: </t>
  </si>
  <si>
    <t>2.1.1.1</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</si>
  <si>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</si>
  <si>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m2</t>
  </si>
  <si>
    <t>2.1.1.2</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</si>
  <si>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</si>
  <si>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ml</t>
  </si>
  <si>
    <t>2.1.1.3</t>
  </si>
  <si>
    <t>Suministro e instalación de bajadas de aguas lluvias con tubería PVC Ø 4", 125 PSI. Incluye accesorios de fijación en pared con platina de 3/4"x1/8 aplicación de anticorrosivo y pintura esmalte.</t>
  </si>
  <si>
    <t>2.1.1.4</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</si>
  <si>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</si>
  <si>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2.1.1.5</t>
  </si>
  <si>
    <t>Suministro e instalación de defensas metálicas para ventanas, tipo cuadrícula con marco de varilla cuadrada de ½” y cuadrados interiores de varilla cuadrada de ⅜”, incluye: -Desmontaje de defensa existente.
-Pintado a dos manos con pintura anticorrosiva y dos manos con esmalte en color a definir.</t>
  </si>
  <si>
    <t>2.1.1.6</t>
  </si>
  <si>
    <t>Suministro e instalación, piso tipo porcelanato de alto tráfico de 60x60 cm. Pegamento especial para porcelanato.</t>
  </si>
  <si>
    <t>2.1.1.7</t>
  </si>
  <si>
    <t>Suministro e instalación de Zócalo de porcelanato de h=7.5cm. color IVORY, con bocel de mezcla pintado color de pared. Pegamento especial para porcelanato.</t>
  </si>
  <si>
    <t>2.1.1.8</t>
  </si>
  <si>
    <t>Repello de superficies verticales hasta e=2 cm. Incluye limpieza, remoción de pintura y escarificado de paredes existentes.</t>
  </si>
  <si>
    <t>2.1.1.9</t>
  </si>
  <si>
    <t>Afinado en superficies verticales hasta E=2mm.</t>
  </si>
  <si>
    <t>2.1.1.10</t>
  </si>
  <si>
    <t>Suministro y Construcción de división liviana con tabla yeso 2 caras, con perfilería de lámina galvanizada cal. 26. Según especificaciones en planos.</t>
  </si>
  <si>
    <t>2.1.1.11</t>
  </si>
  <si>
    <t>Suministro y aplicación de pintura de aceite de primera calidad, para interiores, altura 1.40 mts, acabado de alto brillo, incluye limpieza y preparación de paredes con base. Dos manos de acabado uniforme</t>
  </si>
  <si>
    <t>2.1.1.12</t>
  </si>
  <si>
    <t>Suministro y aplicación de 2 manos de pintura base látex acrílico de la mejor calidad, color a definir según manual MNE, para interiores parte superior, incluye limpieza y preparación de pared con base. Dos manos de acabado uniforme.</t>
  </si>
  <si>
    <t>2.1.1.13</t>
  </si>
  <si>
    <t>Suministro y aplicación de pintura de agua acrílica lavable de primera calidad, acabado mate, para exteriores, incluye limpieza y preparación de paredes con base. Dos manos acabado uniforme. Diseño según MNE</t>
  </si>
  <si>
    <t>2.1.1.14</t>
  </si>
  <si>
    <t>Suministro e instalación de interruptor doble, tipo palanca y carcasa termoplástica resistente al alto impacto, color marfil, placa de acero inoxidable, contacto a tierra, caja rectangular tipo pesada ul, con su alambrado y canalización, tuberia pvc o emt y sus accesorios.</t>
  </si>
  <si>
    <t>c/u</t>
  </si>
  <si>
    <t>2.1.1.15</t>
  </si>
  <si>
    <t>Suministro e instalación de Tomacorriente Doble Polarizado Cuerpo Entero 20 amperios, Configuración Nema 5-20R, 3 Hilos, 20 Amp,125 V, de nylon extrafuerte, resistente al alto impacto, color marfil, placa de acero inoxidable, caja rectangular de 4"x2", de hierro galvanizado pesada. Con su alambrado y canalización. Incluye concreto pobre en canalizaciones subterraneas y resanes en paredes</t>
  </si>
  <si>
    <t>2.1.1.16</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</si>
  <si>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 Incluye resane por canalización en paredes</t>
  </si>
  <si>
    <t>2.1.1.17</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</si>
  <si>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resane por canalización en paredes</t>
  </si>
  <si>
    <t>2.1.1.18</t>
  </si>
  <si>
    <t>Puerta abatible de doble hoja, acero rolado en frio de 0.73 mm, g-40, con refuerzo para doble ventanilla y manija, mocheta de una hoja, fabricada en acero g-40, cal.16, ventana de 4x27", vidrio claro de 7mm con marco y contramarco de acero rolado en frio de 0.80 mm.</t>
  </si>
  <si>
    <t>SERVICIOS SANITARIOS 2 PARVULOS</t>
  </si>
  <si>
    <t>CONSTRUCCIÓN DE SERVICIOS SANITARIOS QUE INCLUYE:</t>
  </si>
  <si>
    <t>2.1.1.1.2</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</si>
  <si>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</si>
  <si>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2.1.1.1.3</t>
  </si>
  <si>
    <t>mL</t>
  </si>
  <si>
    <t>2.1.1.1.4</t>
  </si>
  <si>
    <t>Suministro e instalación de bajadas de aguas lluvias con tubería PVC Ø 4", 125 PSI. Sujetados con cinchos de pletina de 1/8"x1", fijados con tornillo goloso de 2"x10 y anclas plásticas. Incluye accesorios.</t>
  </si>
  <si>
    <t>2.1.1.1.5</t>
  </si>
  <si>
    <t>2.1.1.1.6</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</si>
  <si>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</si>
  <si>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2.1.1.1.7</t>
  </si>
  <si>
    <t>2.1.1.1.8</t>
  </si>
  <si>
    <t>2.1.1.1.9</t>
  </si>
  <si>
    <t>Suministro e instalación de División de perfil laminado anodizado y doble forro de melamina contra humedad, con pieza de aluminio anodizado al natural de 1” x 1 1/2", e=0.015m color a definir</t>
  </si>
  <si>
    <t>2.1.1.1.10</t>
  </si>
  <si>
    <t>Suministro e instalación de inodoro porcelana vitrificada, incluye asiento y accesorios, válvula de control y tubo de abasto flexible de fabricación americana, para medidas antropométricas infantiles.</t>
  </si>
  <si>
    <t>CONSTRUCCIONES</t>
  </si>
  <si>
    <t>MODULO B</t>
  </si>
  <si>
    <t>3.1.1</t>
  </si>
  <si>
    <t>AULAS (3-4)</t>
  </si>
  <si>
    <t xml:space="preserve">Construcción de módulo de 2 AULAS de Parvularia de acuerdo a planos y especificaciones técnicas, incluyen:                                                                                                                                                                                                                  </t>
  </si>
  <si>
    <t>3.1.1.1</t>
  </si>
  <si>
    <t>3.1.1.2</t>
  </si>
  <si>
    <t>3.1.1.3</t>
  </si>
  <si>
    <t>3.1.1.4</t>
  </si>
  <si>
    <t>3.1.1.5</t>
  </si>
  <si>
    <t>3.1.1.6</t>
  </si>
  <si>
    <t>3.1.1.7</t>
  </si>
  <si>
    <t>3.1.1.8</t>
  </si>
  <si>
    <t>Excavación a mano hasta 1.00 m ( Material semiduro) en Fundaciones</t>
  </si>
  <si>
    <t>m3</t>
  </si>
  <si>
    <t>3.1.1.9</t>
  </si>
  <si>
    <t>Relleno compactado con suelo cemento 20:1, espesor 20.0 cm, incluye todos los materiales.</t>
  </si>
  <si>
    <t>3.1.1.10</t>
  </si>
  <si>
    <t>Solera de fundación, 45x25 cms de f'c=210 kg/cm², acero longitudinal 4#4, estribo #2@15 cms.</t>
  </si>
  <si>
    <t>3.1.1.11</t>
  </si>
  <si>
    <t>Pared de Bloque de Concreto 15X20X40 CM. RV N°4@0.40M, RH N°2@0.40. Incluye solera intermedia, solera de coronamiento y esquineros. Según detalle.</t>
  </si>
  <si>
    <t>3.1.1.12</t>
  </si>
  <si>
    <t>3.1.1.13</t>
  </si>
  <si>
    <t>3.1.1.14</t>
  </si>
  <si>
    <t>3.1.1.15</t>
  </si>
  <si>
    <t>Suministro e instalación de interruptor doble, tipo palanca y carcasa termoplástica resistente al alto impacto, color marfil, placa de acero inoxidable, contacto a tierra, caja rectangular tipo pesada ul, con su alambrado y canalización, tuberia pvc o emt y sus accesorios. Incluye resane por canalización en paredes</t>
  </si>
  <si>
    <t>3.1.1.16</t>
  </si>
  <si>
    <t>3.1.1.17</t>
  </si>
  <si>
    <t>Suministro e instalación de Tomacorriente Doble Polarizado Cuerpo Entero 20 amperios, Configuración Nema 5-20R, 3 Hilos, 20 Amp,125 V, de nylon extrafuerte, resistente al alto impacto, color marfil, placa para intemperie, caja rectangular de 4"x2", de hierro galvanizado pesada. Con su alambrado y canalización. Incluye concreto pobre en canalizaciones subterraneas y resanes en paredes</t>
  </si>
  <si>
    <t>3.1.1.18</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</si>
  <si>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 Incluye resane en paredes.</t>
  </si>
  <si>
    <t>3.1.1.19</t>
  </si>
  <si>
    <t>Suministro e instalación de ventilador de techo   tipo industrial con 3 aspas metálicas, 120 v, 60-75 watts, control a la pared, 3 velocidades, color blanco incluye: estructura metálica, control de velocidad a la pared, canalización con emt, alambrado y bajada con tsj 3-16. Incuye resane en paredes</t>
  </si>
  <si>
    <t>3.1.1.20</t>
  </si>
  <si>
    <t>MODULO C: ADMINISTRACION+SERVICIOS SANITARIOS 1 PARVULOS</t>
  </si>
  <si>
    <t>3.2.1</t>
  </si>
  <si>
    <t>ADMINISTRACIÓN</t>
  </si>
  <si>
    <t>Construcción de módulo de dirección de acuerdo a planos y especificaciones técnicas, incluye:</t>
  </si>
  <si>
    <t>3.2.1.1</t>
  </si>
  <si>
    <t>3.2.1.2</t>
  </si>
  <si>
    <t>3.2.1.3</t>
  </si>
  <si>
    <t>3.2.1.4</t>
  </si>
  <si>
    <t>3.2.1.5</t>
  </si>
  <si>
    <t>3.2.1.6</t>
  </si>
  <si>
    <t>3.2.1.7</t>
  </si>
  <si>
    <t>3.2.1.8</t>
  </si>
  <si>
    <t>3.2.1.9</t>
  </si>
  <si>
    <t>3.2.1.10</t>
  </si>
  <si>
    <t>3.2.1.11</t>
  </si>
  <si>
    <t>3.2.1.12</t>
  </si>
  <si>
    <t>3.2.1.13</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</si>
  <si>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Incluye resane en paredes</t>
  </si>
  <si>
    <t>3.2.1.14</t>
  </si>
  <si>
    <t>3.2.1.15</t>
  </si>
  <si>
    <t>3.2.1.16</t>
  </si>
  <si>
    <t>Salida 240 vac, 30 ó 50 amp segun aplique, en placa cuadrada de 4"x4" de una ventana. Con su alambrado y canalización. Incluye concreto pobre en canalizaciones subterraneas y resanes en paredes</t>
  </si>
  <si>
    <t>3.2.1.17</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</si>
  <si>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 Incluye resane en paredes</t>
  </si>
  <si>
    <t>3.2.1.18</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</si>
  <si>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resane en paredes</t>
  </si>
  <si>
    <t>3.2.1.19</t>
  </si>
  <si>
    <t>3.2.1.20</t>
  </si>
  <si>
    <t>Depósito para desechos</t>
  </si>
  <si>
    <t>3.2.1.21</t>
  </si>
  <si>
    <t>Suministro e instalación de dispensador para papel higiénico</t>
  </si>
  <si>
    <t>3.2.1.22</t>
  </si>
  <si>
    <t>Suministro e instalación de dispensador de jabón liquido</t>
  </si>
  <si>
    <t>3.2.1.23</t>
  </si>
  <si>
    <t>Barras de acero inoxidable de 18 y 36"x1¼" para apoyo de personas con discapacidad</t>
  </si>
  <si>
    <t>3.2.1.24</t>
  </si>
  <si>
    <t>Suministro e instalación de inodoro de porcelana, alto desempeño, taza tipo elongada doble descarga 4/6 lpf, incluye tubo de abasto flexible y válvula de control y sus accesorios, asiento y tapadera</t>
  </si>
  <si>
    <t>3.2.1.25</t>
  </si>
  <si>
    <t>Suministro e instalación de lavamanos de pedestal, de un agujero, loza vitrificada, cero absorción a la humedad, incluye grifo y accesorios de instalación.</t>
  </si>
  <si>
    <t>3.2.1.26</t>
  </si>
  <si>
    <t>3.2.1.27</t>
  </si>
  <si>
    <t>Suministro e instalacion de zócalo sanitario (curva sanitaria) de pvc color blanco.</t>
  </si>
  <si>
    <t>3.3.2</t>
  </si>
  <si>
    <t>SERVICIOS SANITARIOS 1 PARVULOS</t>
  </si>
  <si>
    <t>3.3.2.1</t>
  </si>
  <si>
    <t>3.3.2.2</t>
  </si>
  <si>
    <t>3.3.2.3</t>
  </si>
  <si>
    <t>3.3.2.4</t>
  </si>
  <si>
    <t>3.3.2.5</t>
  </si>
  <si>
    <t>3.3.2.6</t>
  </si>
  <si>
    <t>3.3.2.7</t>
  </si>
  <si>
    <t>3.3.2.8</t>
  </si>
  <si>
    <t>3.3.2.9</t>
  </si>
  <si>
    <t>3.3.2.10</t>
  </si>
  <si>
    <t>3.3.2.11</t>
  </si>
  <si>
    <t>3.3.2.12</t>
  </si>
  <si>
    <t>3.3.2.13</t>
  </si>
  <si>
    <t>3.3.2.14</t>
  </si>
  <si>
    <t>3.3.2.15</t>
  </si>
  <si>
    <t>3.3.2.16</t>
  </si>
  <si>
    <t>3.3.2.17</t>
  </si>
  <si>
    <t>Construcción de lavabrazos de concreto con 4 grifos, enchapado con azulejo color blanco; incluye tuberías y accesorios para su conexión. Según indicados en planos</t>
  </si>
  <si>
    <t>S.G</t>
  </si>
  <si>
    <t>MÓDULO D</t>
  </si>
  <si>
    <t>3.4.1</t>
  </si>
  <si>
    <t>COCINA-BODEGA DE ALIMENTOS-COMEDOR</t>
  </si>
  <si>
    <t>Construcción de 1 bodega, 1 cocina y 1 comedor de acuerdo a planos y especificaciones técnicas, incluyen:</t>
  </si>
  <si>
    <t>3.4.1.1</t>
  </si>
  <si>
    <t>3.4.1.2</t>
  </si>
  <si>
    <t>3.4.1.3</t>
  </si>
  <si>
    <t>3.4.1.4</t>
  </si>
  <si>
    <t>3.4.1.5</t>
  </si>
  <si>
    <t>3.4.1.6</t>
  </si>
  <si>
    <t>3.4.1.7</t>
  </si>
  <si>
    <t>3.4.1.10</t>
  </si>
  <si>
    <t>3.4.1.11</t>
  </si>
  <si>
    <t>3.4.1.12</t>
  </si>
  <si>
    <t>3.4.1.13</t>
  </si>
  <si>
    <t>3.4.1.14</t>
  </si>
  <si>
    <t>3.4.1.15</t>
  </si>
  <si>
    <t>3.4.1.19</t>
  </si>
  <si>
    <t>Campana de extracción: Suministro e instalación de campana, en lámina de acero inoxidable de 1.20 mm de espesor, con sistema doble de filtros en acero inoxidable de 50 mm de espesor, dimensiones 1.50 m de largo, 1.00 m de ancho y 0.60 m de profundidad.</t>
  </si>
  <si>
    <t>3.4.1.20</t>
  </si>
  <si>
    <t>Suministro e instalación de ductos 30x30 cm, de lámina de acero inoxidable, soldado con soldadura autógena y/o hermética</t>
  </si>
  <si>
    <t>3.4.1.21</t>
  </si>
  <si>
    <t>EXTRACTOR DE 1,295 CFM, 0.85" CA, 1/2 HP, 120-1-60</t>
  </si>
  <si>
    <t>3.4.1.22</t>
  </si>
  <si>
    <t>Suministro e instalación de interruptor doble, tipo palanca y carcasa termoplástica resistente al alto impacto, color marfil, placa de acero inoxidable, contacto a tierra, caja rectangular tipo pesada ul, con su alambrado y canalización, tuberia pvc o emt y sus accesorios. Incluye resane en paredes</t>
  </si>
  <si>
    <t>3.4.1.23</t>
  </si>
  <si>
    <t>3.4.1.24</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</si>
  <si>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 Incluye resane en paredes</t>
  </si>
  <si>
    <t>3.4.1.25</t>
  </si>
  <si>
    <t>Luminaria tipo apliqué ovalado (tortuga) con bombillo led de 12w, luz de dia, con acabado blanco, para montaje superficial en glorieta. incluye caja octogonal tipo pesada ul, cableado y canalizacion con tecnoducto.</t>
  </si>
  <si>
    <t>C/U</t>
  </si>
  <si>
    <t>3.4.1.26</t>
  </si>
  <si>
    <t>3.4.1.27</t>
  </si>
  <si>
    <t>Tomacorriente doble, polarizado cuerpo entero, configuración nema 5-20r, 3 hilos, 20 amp,125 v, de nylon extrafuerte, resistente al alto impacto, color marfil, placa de acero inoxidable, caja rectangular de 4x2", tipo condulet tipo pesada, con su alambrado y canalizacion, placa para intemperie. en glorieta.</t>
  </si>
  <si>
    <t>3.4.1.28</t>
  </si>
  <si>
    <t>Puerta de contramarco de ángulo de marcos de tubo estructural cuadrado de 1" chapa 16 y refuerzos de tubo cuadrado de 1", doble forro de lámina negra 1 / 16 ".</t>
  </si>
  <si>
    <t>3.4.1.29</t>
  </si>
  <si>
    <t xml:space="preserve">Suministro e instalación de lavamanos con pedal, poceta cuadrada en acero inoxidable, grifo tipo cuello de ganso incluye tubo de abasto metálico flexible y accesorios de conexión. Medidas 60.00cm de alto x 43.00cm frente x 42.00cm de fondo, poceta de 20.00cm de profundidad </t>
  </si>
  <si>
    <t>SALON DE USOS MULTIPLES (SUM)</t>
  </si>
  <si>
    <t>CONSTRUCCION DE SUM. INCLUYE:</t>
  </si>
  <si>
    <t>3.5.1</t>
  </si>
  <si>
    <t xml:space="preserve">Trazo por unidad de area </t>
  </si>
  <si>
    <t>3.5.2</t>
  </si>
  <si>
    <t>Excavación para estructura, según indicados en planos</t>
  </si>
  <si>
    <t>3.5.3</t>
  </si>
  <si>
    <t>Excavación para pisos, incluye descapote.</t>
  </si>
  <si>
    <t>3.5.4</t>
  </si>
  <si>
    <t>Relleno compacto para estructuras con densidad al 90%
 T-160 con material de préstamo limo arenoso</t>
  </si>
  <si>
    <t>3.5.5</t>
  </si>
  <si>
    <t>Relleno compacto para estructuras con suelo-cemento
 20:1 al 90% T-134 con material de préstamo limo
 arenoso. E=20 cm.</t>
  </si>
  <si>
    <t>3.5.6</t>
  </si>
  <si>
    <t>Desalojo de material sobrante</t>
  </si>
  <si>
    <t>3.5.7</t>
  </si>
  <si>
    <t>Zapata de fundadón Z-220 (2.20X1.60X0.40) 20 # 4 a
 0.11 y 10 #5 a 0.15, G-60</t>
  </si>
  <si>
    <t>3.5.8</t>
  </si>
  <si>
    <t>Columna CC-50, D=0.50m con 8 # 6 + 8 B# 6 en la base 
 (L=6.0m) y Est. Helicoidal # 3 a 0.15m G- 60, incluye
 Pedestal, abezal, anclajes y traslapes.</t>
  </si>
  <si>
    <t>3.5.9</t>
  </si>
  <si>
    <t>Tensor TF-E1 (0.15x0.15) 2 # 4 G φ 6mm a 0.15 G-70</t>
  </si>
  <si>
    <t>3.5.10</t>
  </si>
  <si>
    <t>Viga metálica VME-2 sección triangular 0.37x0.37x0.34 3 cuerdas tubo φ 2'' x40E diagonales φ 3/4'' &lt; 60°, con
 pintura anticorrosiva y pintura de aceite en 2 manos.
 Induye placas con anclajes de conexión.</t>
  </si>
  <si>
    <t>3.5.11</t>
  </si>
  <si>
    <t>Cubierta de techo curvo. LAMINA ALUZINC: lamina de
 alta resistencia al esfuerzo de tensión laminado en frío y
 recubierta por una aleación de 55% de Aluminio, 43% de
 Zinc y de 1.6% de Sílice, según especificaciones ASTM
 A792 grado C.</t>
  </si>
  <si>
    <t>3.5.12</t>
  </si>
  <si>
    <t>3.5.13</t>
  </si>
  <si>
    <t>Hechura de canal de lámina lisa galvanizada N°24
 engrapado, incluye soporte de Ho. 1/2' a cada 30 cms
 (con mano de anticorrosivo de diferente color y 2 manos
 de pintura de aceite para estructuras de soporte)</t>
  </si>
  <si>
    <t>3.5.14</t>
  </si>
  <si>
    <t>PISO CANCHA , de concreto simple 
fc=210 Kg/cm2, e=0.10m, con malla 6/6 (tipo
estructomalla), sobre base de suelo cemento
20/1 de 20cms, repellado, pulido y sisado a cada 3.20m en
ambos sentidos. Induye material en juntas.</t>
  </si>
  <si>
    <t>3.5.15</t>
  </si>
  <si>
    <t>PINTURA PARA DEMARCACIÓN DE 
CANCHA, con pintura de alto
trafico.</t>
  </si>
  <si>
    <t>SALA DE REUNIONES</t>
  </si>
  <si>
    <t>3.6.1</t>
  </si>
  <si>
    <t>3.6.2</t>
  </si>
  <si>
    <t>3.6.3</t>
  </si>
  <si>
    <t>3.6.4</t>
  </si>
  <si>
    <t>3.6.5</t>
  </si>
  <si>
    <t>3.6.6</t>
  </si>
  <si>
    <t>3.6.7</t>
  </si>
  <si>
    <t>3.6.8</t>
  </si>
  <si>
    <t>3.6.9</t>
  </si>
  <si>
    <t>Construcción de columna cuadrada de 20x20 CM, 4 # 3, # 2 @ 15 CM. incluye fundaciones</t>
  </si>
  <si>
    <t>3.6.10</t>
  </si>
  <si>
    <t>3.6.11</t>
  </si>
  <si>
    <t>3.6.12</t>
  </si>
  <si>
    <t>3.6.13</t>
  </si>
  <si>
    <t>3.6.14</t>
  </si>
  <si>
    <t>3.6.15</t>
  </si>
  <si>
    <t>3.6.16</t>
  </si>
  <si>
    <t>Suministro e instalación de puerta metálica plegable, ancho= 5.40 m; Doble forro lamina de 1/16" estructura de 1"x1" chapa 14; Contramarco ang. 1 1/2"x 1 1/2" x 3/16"; Haladeras Ho. 3/4"; Chapa tipo pin de primera calidad, bisagras T/PIN 5/8".Incluye 2 manos de anticorrosivo(Usar colores diferentes) 1 mano de pintura esmalte.</t>
  </si>
  <si>
    <t>INSTALACIONES HIDRÁULICAS</t>
  </si>
  <si>
    <t>AGUA POTABLE</t>
  </si>
  <si>
    <t>4.1.1</t>
  </si>
  <si>
    <t xml:space="preserve">Suministro e instalación de Tubería de PVC 3/4"  250 psi, incluye accesorios tales como codos, uniones, tapones, tees, y cualquier otro accesorio de acople o conexión </t>
  </si>
  <si>
    <t>4.1.2</t>
  </si>
  <si>
    <t xml:space="preserve">Suministro e instalación de Tubería de PVC 1/2"  315 psi, incluye accesorios tales como codos, uniones, tapones, tees, y cualquier otro accesorio de acople o conexión </t>
  </si>
  <si>
    <t>4.1.3</t>
  </si>
  <si>
    <t xml:space="preserve">Suministro e instalación de Tubería de PVC 1"  315 psi, incluye accesorios tales como codos, uniones, tapones, tees, y cualquier otro accesorio de acople o conexión </t>
  </si>
  <si>
    <t>4.1.4</t>
  </si>
  <si>
    <t>Construcción de cisterna , incluye excavación, desalojo y caseta con su equipo de bombeo, sistema electrico según detalle.</t>
  </si>
  <si>
    <t>4.1.5</t>
  </si>
  <si>
    <t>Nota: El sistema de abastecimiento de aguas y al sistema de alcantarillado mantendrá las conexiones existentes. Garantizar el buen funcionamiento para la recepcion de obra.</t>
  </si>
  <si>
    <t>AGUAS LLUVIAS</t>
  </si>
  <si>
    <t>4.2.1</t>
  </si>
  <si>
    <t>Suministro e instalación de Tuberías de PVC Ø 8", 125 PSI (Incluye Accesorios para acople y conexiones, excavación, y compactación)</t>
  </si>
  <si>
    <t xml:space="preserve">ml </t>
  </si>
  <si>
    <t>4.2.2</t>
  </si>
  <si>
    <t xml:space="preserve">Suministro e instalación de Tubería de PVC 6" 125 psi, incluye accesorios para acople y conexiones, excavación, compactación. </t>
  </si>
  <si>
    <t>4.2.3</t>
  </si>
  <si>
    <t>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t>
  </si>
  <si>
    <t>AGUAS NEGRAS</t>
  </si>
  <si>
    <t>4.3.1</t>
  </si>
  <si>
    <t>Mantenimiento de fosa sétpica y construcción de pozo de absorción;  pozo con broquel de ladrillo de barro p/trinchera con tapadera de concreto. Incluye tuberías de conexión entre ambos</t>
  </si>
  <si>
    <t>SG</t>
  </si>
  <si>
    <t>4.3.2</t>
  </si>
  <si>
    <t>Construcción de trampa de grasa de 0.50x0.50x0.60 m, (cotas Internas) con base de concreto, pared de ladrillo de barro p/lazo repelladas y afinadas SC 0.15x0.10 2N°3 GN°2 a cada 0.15 mts, tapadera de concreto E=0.10 mts N°3 a cada 0.15 mtsA.S. Fc= 210 Kg/cm². y según diseño.</t>
  </si>
  <si>
    <t>4.3.3</t>
  </si>
  <si>
    <t>Construcción de caja de conexión de aguas negras de 0.50x0.50x0.60 m, (cotas Internas)con base de concreto, pared de ladrillo de barro p/lazo repelladas y afinadas SC 0.15x0.10 2N°3 GN°2 a cada 0.15 mts, tapadera de concreto E=0.10 mts N°3 a cada 0.15 mtsA.S. Fc= 210 Kg/cm².</t>
  </si>
  <si>
    <t>4.3.4</t>
  </si>
  <si>
    <t>Suministro e instalación de Tubería de PVC 2" 100 PSI, incluye accesorios para acople y conexiones, excavación, compactación.</t>
  </si>
  <si>
    <t>4.3.5</t>
  </si>
  <si>
    <t>Suministro e instalación de Tubería de PVC 4" 80 PSI, incluye accesorios para acople y conexiones, excavación, compactación.</t>
  </si>
  <si>
    <t>4.3.6</t>
  </si>
  <si>
    <t>OBRAS EXTERIORES</t>
  </si>
  <si>
    <t>FACHADA</t>
  </si>
  <si>
    <t>ACCESO PEATONAL PRINCIPAL.
Incluye:</t>
  </si>
  <si>
    <t>5.1.1</t>
  </si>
  <si>
    <t>Repellado, afinado y pintado de paredes y columnas existentes</t>
  </si>
  <si>
    <t>5.1.2</t>
  </si>
  <si>
    <t>5.1.3</t>
  </si>
  <si>
    <t>5.1.4</t>
  </si>
  <si>
    <t>5.1.5</t>
  </si>
  <si>
    <t>Suministro e instalación de Fascia altura de 0.40m, con contramarco de cañuela de 2x1" chapa 16 y estructura de arriostramientos de tubo estructural de 2"x1"@2.44m y Refuerzos verticales de tubo 1"x1" chapa 16 @0.61 m, pintada con dos manos de anticorrosivo de diferente color; anclado a estructura de techo; incluye forro de densglass para exterior, resistente a la humedad repellada con basecoat y pintada con dos manos de pintura de agua.</t>
  </si>
  <si>
    <t>5.1.6</t>
  </si>
  <si>
    <t xml:space="preserve">Sumintro e intalaciones de letras acrilicas y placa. </t>
  </si>
  <si>
    <t>AREA VERDE, RECREATIVA Y CIRCULACIONES</t>
  </si>
  <si>
    <t>5.2.1</t>
  </si>
  <si>
    <t>Suministro e instalación de grama tipo San agustín.</t>
  </si>
  <si>
    <t>M²</t>
  </si>
  <si>
    <t>5.2.2</t>
  </si>
  <si>
    <t>Suministro e instalación de Grama artificial de 35mm</t>
  </si>
  <si>
    <t>5.2.3</t>
  </si>
  <si>
    <t>Mantenimiento de talud existente en zona norte, incluye limpieza y siembra de cobertura vegetal con zacate barrenillo.</t>
  </si>
  <si>
    <t>5.2.4</t>
  </si>
  <si>
    <t>Forjado de grada c/ladrillo barro, incluye repello, huella= 30 cm, contra huella 17.5cm </t>
  </si>
  <si>
    <t>5.2.5</t>
  </si>
  <si>
    <t>Construcción de pretil de ladrillo de barro para grada final de piso, repellado y afinado, h=0.40m a 0.60m. Visto, incluye excavación y desalojo de material sobrante.</t>
  </si>
  <si>
    <t>5.2.6</t>
  </si>
  <si>
    <t>Construcción de rampa de acceso de conexión entre MODULO B y SUM, entre MODULO A y MODULO B, entre MODULO A y ZONA RECREATIVA 2, Y en acceso principal, forjada y pavimentada con piso de concreto 0.07m f'c=180 kg/cm², según lineamientos de MNE.</t>
  </si>
  <si>
    <t>5.2.7</t>
  </si>
  <si>
    <t>Construcción de glorieta con mesa, banco, y sombra para el área verde. Incluye mano de obra y suministro de material.</t>
  </si>
  <si>
    <t>5.2.8</t>
  </si>
  <si>
    <t>Construcción de piso de concreto 210\ kg/cm2, Electromalla 6x6 CAL 9/9, E=7.50 cm. pasillos generales</t>
  </si>
  <si>
    <t>5.2.9</t>
  </si>
  <si>
    <t>Suministro e instalación de juegos infantiles para Parvularia, según lineamiento Manual mi Nueva Escuela</t>
  </si>
  <si>
    <t>5.2.10</t>
  </si>
  <si>
    <t>Piso antideslizante de caucho para exterior de diversos colores con granulometria. Ver detalle en planos.</t>
  </si>
  <si>
    <t>5.2.11</t>
  </si>
  <si>
    <t xml:space="preserve">Reparación, limpieza y pintura del muro perimetral </t>
  </si>
  <si>
    <t>5.2.12</t>
  </si>
  <si>
    <t>SEÑALETICAS Y MOBILIARIO</t>
  </si>
  <si>
    <t>5.3.1</t>
  </si>
  <si>
    <t>Suministro e instalación de señaletica</t>
  </si>
  <si>
    <t>5.3.2</t>
  </si>
  <si>
    <t>Suministro e instalación de extintor ABC, 20lb</t>
  </si>
  <si>
    <t>5.3.3</t>
  </si>
  <si>
    <t>Suminstro e instalación de extintor tipo K, 6 lts. (1.6 gal)</t>
  </si>
  <si>
    <t>5.3.4</t>
  </si>
  <si>
    <t>Suministro e instalación de mobiliario para aulas de parvularia a intervenir según detalles y planos adjuntos en "Mobiliario para Primera Infancia"</t>
  </si>
  <si>
    <t>PUERTAS Y PORTONES</t>
  </si>
  <si>
    <t>5.4.1</t>
  </si>
  <si>
    <t>Suministro e instalación de puerta 1.00m x 2.00m de contramarco de ángulo de marcos de tubo estructural cuadrado de 1" chapa 16 y refuerzos de tubo cuadrado de 1", doble forro de lámina negra 1 / 16 ".</t>
  </si>
  <si>
    <t>5.4.2</t>
  </si>
  <si>
    <t>Puerta doble hoja de 2.85 x 3.10 m, con tubo estructural de 2"x1", marco de aluminio de tubo estructural de 2"x2", y refuerzos horizontales con tubo estructural de 2"x1" chapa 16 a cada 10 cm de luz, con forro interior de lámina lisa 1/16" aplicación de dos manos de anticorrosivo y dos manos con pintura mate color a definir</t>
  </si>
  <si>
    <t>OBRAS EXTERIORES ELÉCTRICAS</t>
  </si>
  <si>
    <t>5.5.1</t>
  </si>
  <si>
    <t>INSTALACIONES ELECTICAS</t>
  </si>
  <si>
    <t>5.5.1.1</t>
  </si>
  <si>
    <t>Suministro e instalación de tablero general electrico de distribucion de 24 espacios (tg) tipo load center 120/240v, 4 hilos 125amp. monofasico de empotrar con sus ramales termicos incluye: protecciones termica para circuitos y principal de 90A/2P.</t>
  </si>
  <si>
    <t>sg</t>
  </si>
  <si>
    <t>5.5.1.2</t>
  </si>
  <si>
    <t>Suministro e instalación de sub tablero eléctrico ST-MOD-A de 16 espacios tipo load center 120/240v, 4 hilos 125amp. monofasico de empotrar con sus ramales termicos incluye: protecciones termica para circuitos y principal de 90A/2P.</t>
  </si>
  <si>
    <t>5.5.1.3</t>
  </si>
  <si>
    <t>Suministro e instalación de sub tablero electrico ST-MOD-B  de 16 espacios tipo load center 120/240v, 4 hilos 125amp. monofasico de empotrar con sus ramales termicos incluye: protecciones termica para circuitos y principal de 90A/2P.</t>
  </si>
  <si>
    <t>5.5.1.4</t>
  </si>
  <si>
    <t>Suministro e instalación de sub tablero electrico ST-COC-BOD  de 16 espacios tipo load center 120/240v, 4 hilos 125amp. monofasico de empotrar con sus ramales termicos incluye: protecciones termica para circuitos y principal de 90A/2P.</t>
  </si>
  <si>
    <t>5.5.1.5</t>
  </si>
  <si>
    <t>Suministro e instalación de sub tablero electrico ST-REU de 16 espacios tipo load center 120/240v, 4 hilos 125amp. monofasico de empotrar con sus ramales termicos incluye: protecciones termica para circuitos y principal de 90A/2P.</t>
  </si>
  <si>
    <t>5.5.1.6</t>
  </si>
  <si>
    <t>Alimentador eléctrico secundario subterráneo desde medidor eléctrico existente hasta tablero general (tg), con 3 thhn no. 4 + 1 thhn no. 6 en pvc de ø2", incluye canalización con emt en tramo superficial.</t>
  </si>
  <si>
    <t>5.5.1.7</t>
  </si>
  <si>
    <t>Aimentador eléctrico secundario subterráneo desde tablero general (tg) hasta subtablero st-mod A en módulo a, nivel 1, con 3 thhn no. 6 + 1 thhn no. 8 en pvc de ø1-1/4", incluye canalización con emt en tramo superficial.</t>
  </si>
  <si>
    <t>5.5.1.8</t>
  </si>
  <si>
    <t>Alimentador eléctrico secundario subterráneo desde tablero general (tg) hasta subtablero st-mod b en módulo a, nivel 1, con 3 thhn no. 6 + 1 thhn no. 8 en pvc de ø1-1/4", incluye canalización con emt en tramo superficial.</t>
  </si>
  <si>
    <t>5.5.1.9</t>
  </si>
  <si>
    <t>Alimentador eléctrico secundario superficial desde tablero general tg hasta subtablero st-coc-bod en módulo de cocina, nivel 2, con 3 thhn no.8 + 1 thhn no. 10 en emt de ø1", en tramo superficial.</t>
  </si>
  <si>
    <t>5.5.1.10</t>
  </si>
  <si>
    <t>Aimentador eléctrico secundario subterráneo desde tablero general (tg) hasta subtablero st-sreu con 3 thhn no. 6 + 1 thhn no. 8 en pvc de ø1-1/4", incluye canalización con emt en tramo superficial.</t>
  </si>
  <si>
    <t>5.5.1.11</t>
  </si>
  <si>
    <t>Alimentador eléctrico secundario superficial desde tablero general tg hasta subtablero st-bom en caseta de bombeo, con 3 thhn no.8 + 1 thhn no. 10 en emt de ø1".</t>
  </si>
  <si>
    <t>5.5.1.12</t>
  </si>
  <si>
    <t>Alimentador eléctrico secundario superficial desde subtablero ST-SREU a hasta glorieta, con 2 thhn no.10 + 1 thhn no. 12 en pvc de ø3/4".</t>
  </si>
  <si>
    <t>5.5.1.13</t>
  </si>
  <si>
    <t>Suministro e instalación de red de tierra para tablero general (tg) con soldadura termoweld y cable thhn # 1/0 hasta alcanzar 2ω de resistencia.</t>
  </si>
  <si>
    <t>5.5.1.14</t>
  </si>
  <si>
    <t>Luminaria tipo apliqué ovalado (tortuga) con bombillo led de 12w, luz de dia, con acabado blanco, para montaje superficial en pasillos y sanitarios. incluye caja octogonal tipo pesada ul, cableado y canalizacion con tuberia rigida emt.</t>
  </si>
  <si>
    <t>5.5.1.15</t>
  </si>
  <si>
    <t>Luminaria solar led superficial con sensor de movimiento, de 800 lúmenes (mínimo), luz de dia, para iluminación de áreas exteriores.</t>
  </si>
  <si>
    <t>5.5.1.16</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</si>
  <si>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glorieta. y pasillos</t>
  </si>
  <si>
    <t>5.5.1.17</t>
  </si>
  <si>
    <t>5.5.1.18</t>
  </si>
  <si>
    <t>5.5.1.19</t>
  </si>
  <si>
    <t>Pulsador para timbre din don con placa para intemperie, montado en caja rectangular galvanizada pesada ul. incluye canalización y alambrado hasta la administración. ubicado al exterior del acceso peatonal.</t>
  </si>
  <si>
    <t>5.5.1.20</t>
  </si>
  <si>
    <t>Pulsador para timbre tipo campana de recreo, con placa metálica, montado en caja rectangular galvanizada pesada ul. incluye canalización y alambrado. ubicado en la administración.</t>
  </si>
  <si>
    <t>5.5.1.21</t>
  </si>
  <si>
    <t>Timbre tipo din don, montado en caja rectangular galvanizada pesada ul. incluye canalización y alambrado. ubicado frente a la administración.</t>
  </si>
  <si>
    <t>5.5.1.22</t>
  </si>
  <si>
    <t>Timbre tipo campana de recreo, de 8 pulgadas de diámetro, montado en caja rectangular galvanizada pesada ul. incluye canalización y alambrado. ubicado en los puntos indicados en el plano.</t>
  </si>
  <si>
    <t>5.5.2</t>
  </si>
  <si>
    <t>SISTEMA DE ALARMA CONTRA INCENDIO</t>
  </si>
  <si>
    <t>5.5.2.1</t>
  </si>
  <si>
    <t>Panel de alarma dscc585 para sistema contra incendio. incluye programación de panel principal de alarma contra incendios en caso de activación y sus dispositivos: estación manual y señal audible y visible.</t>
  </si>
  <si>
    <t>5.5.2.2</t>
  </si>
  <si>
    <t>Estación manual direccionable para activación de alarma contra incendio de acuerdo a especificación técnica.</t>
  </si>
  <si>
    <t>5.5.2.3</t>
  </si>
  <si>
    <t>Suministro e instalación de sirena direccionable con luz estroboscópica, para emitir señal audible y visible.</t>
  </si>
  <si>
    <t>5.5.2.4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</si>
  <si>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</si>
  <si>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5.5.2.5</t>
  </si>
  <si>
    <t>Sensor o detector de humo, alimentados con una batería de 9 voltios, 85, decibeles ul 217 first alert o similar con sirena audible y botón de silencio.</t>
  </si>
  <si>
    <t>5.5.3</t>
  </si>
  <si>
    <t>SISTEMA DE DATOS INALÁMBRICOS (WiFi)</t>
  </si>
  <si>
    <t>5.5.3.1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</si>
  <si>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</si>
  <si>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5.5.3.2</t>
  </si>
  <si>
    <t>Router inalámbrico de amplia cobertura y gran capacidad de manejo de datos, mínimo de 300 gb. incluye caja de salida y puesta en marcha.</t>
  </si>
  <si>
    <t>5.5.3.3</t>
  </si>
  <si>
    <t>Equipo de recepción de internet. incluye: bandeja, router, ups, y todo lo necesario para la puesta en marcha del sistema.</t>
  </si>
  <si>
    <t>MEDIDAS AMBIENTALES Y SOCIALES</t>
  </si>
  <si>
    <t>Medidas Ambientales (ver documento complementario PGAS)</t>
  </si>
  <si>
    <t>Medidas Sociales (Capacitaciones, rótulo, consultas, asambleas, oficina de queja, teléfono, buzones, etc.) (ver documento complementario PGAS) / (Incluye Medida Sobre Poblacion Indigena Informada).</t>
  </si>
  <si>
    <t>Reubicacion Temporal Adecuaciones y Movilizacion</t>
  </si>
  <si>
    <t>Reubicacion Temporal Arrendamiento (incluye pagos de servicios basicos)</t>
  </si>
  <si>
    <t>COSTO DIRECTO</t>
  </si>
  <si>
    <t>IMPREVISTOS</t>
  </si>
  <si>
    <t xml:space="preserve">SUMA INDIRECTOS </t>
  </si>
  <si>
    <t>SUBTOTAL 1 (DIR+IND+IMP)</t>
  </si>
  <si>
    <t xml:space="preserve"> IVA (13%)</t>
  </si>
  <si>
    <t>SUBTOTAL 2 (IVA+SUBTOTAL)</t>
  </si>
  <si>
    <t>ARANCELES DE CONSTRUCCIÓN
(PAGO CONTRA PRESENTACION DE RECIBO A NOMBRE MINEDUCYT)</t>
  </si>
  <si>
    <t>COSTO TOTAL</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</si>
</sst>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_(&quot;$&quot;* #,##0.00_);_(&quot;$&quot;* \(#,##0.00\);_(&quot;$&quot;* &quot;-&quot;??_);_(@_)"/>
    <numFmt numFmtId="165" formatCode="_-&quot;$&quot;* #,##0.00_-;\-&quot;$&quot;* #,##0.00_-;_-&quot;$&quot;* &quot;-&quot;??_-;_-@"/>
    <numFmt numFmtId="166" formatCode="0.0"/>
  </numFmts>
  <fonts count="21">
    <font>
      <sz val="11.0"/>
      <color theme="1"/>
      <name val="Calibri"/>
      <scheme val="minor"/>
    </font>
    <font>
      <b/>
      <sz val="18.0"/>
      <color theme="0"/>
      <name val="Arial"/>
    </font>
    <font/>
    <font>
      <sz val="12.0"/>
      <color theme="1"/>
      <name val="Calibri"/>
    </font>
    <font>
      <b/>
      <sz val="12.0"/>
      <color rgb="FFFFFFFF"/>
      <name val="Arial"/>
    </font>
    <font>
      <b/>
      <sz val="10.0"/>
      <color theme="0"/>
      <name val="Arial"/>
    </font>
    <font>
      <b/>
      <sz val="10.0"/>
      <color rgb="FF333F4F"/>
      <name val="Arial"/>
    </font>
    <font>
      <sz val="10.0"/>
      <color theme="1"/>
      <name val="Swis721 lt bt"/>
    </font>
    <font>
      <sz val="10.0"/>
      <color theme="1"/>
      <name val="Arial"/>
    </font>
    <font>
      <sz val="10.0"/>
      <color theme="1"/>
      <name val="Century Gothic"/>
    </font>
    <font>
      <sz val="11.0"/>
      <color theme="1"/>
      <name val="Calibri"/>
    </font>
    <font>
      <b/>
      <sz val="10.0"/>
      <color theme="1"/>
      <name val="Arial"/>
    </font>
    <font>
      <b/>
      <sz val="10.0"/>
      <color theme="0"/>
      <name val="Century Gothic"/>
    </font>
    <font>
      <sz val="10.0"/>
      <color rgb="FF000000"/>
      <name val="Arial"/>
    </font>
    <font>
      <color theme="1"/>
      <name val="Calibri"/>
      <scheme val="minor"/>
    </font>
    <font>
      <sz val="11.0"/>
      <color rgb="FF333F4F"/>
      <name val="Museo sans 300"/>
    </font>
    <font>
      <b/>
      <sz val="10.0"/>
      <color rgb="FF000000"/>
      <name val="Arial"/>
    </font>
    <font>
      <b/>
      <sz val="10.0"/>
      <color rgb="FFFFFFFF"/>
      <name val="Arial"/>
    </font>
    <font>
      <b/>
      <sz val="10.0"/>
      <color theme="0"/>
      <name val="Museo sans 300"/>
    </font>
    <font>
      <b/>
      <sz val="10.0"/>
      <color rgb="FFFFFFFF"/>
      <name val="Museo sans 300"/>
    </font>
    <font>
      <sz val="10.0"/>
      <color theme="1"/>
      <name val="Swis721 cn bt"/>
    </font>
  </fonts>
  <fills count="7">
    <fill>
      <patternFill patternType="none"/>
    </fill>
    <fill>
      <patternFill patternType="lightGray"/>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rgb="FFFFFFFF"/>
        <bgColor rgb="FFFFFFFF"/>
      </patternFill>
    </fill>
    <fill>
      <patternFill patternType="solid">
        <fgColor rgb="FFDEEAF6"/>
        <bgColor rgb="FFDEEAF6"/>
      </patternFill>
    </fill>
  </fills>
  <borders count="27">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top/>
      <bottom/>
    </border>
    <border>
      <top/>
      <bottom/>
    </border>
    <border>
      <right style="thin">
        <color rgb="FF000000"/>
      </right>
      <top/>
      <bottom/>
    </border>
    <border>
      <left style="thin">
        <color rgb="FF000000"/>
      </left>
      <right style="thin">
        <color rgb="FF000000"/>
      </right>
      <top style="thin">
        <color rgb="FF000000"/>
      </top>
      <bottom style="thin">
        <color rgb="FF000000"/>
      </bottom>
    </border>
    <border>
      <right/>
      <top/>
      <bottom/>
    </border>
    <border>
      <left/>
      <right style="thin">
        <color rgb="FF000000"/>
      </right>
      <top/>
      <bottom/>
    </border>
    <border>
      <left style="thin">
        <color rgb="FF000000"/>
      </left>
      <top style="thin">
        <color rgb="FF000000"/>
      </top>
      <bottom style="thin">
        <color rgb="FF000000"/>
      </bottom>
    </border>
    <border>
      <right style="thin">
        <color rgb="FF000000"/>
      </right>
    </border>
    <border>
      <left style="thin">
        <color rgb="FF000000"/>
      </left>
      <right style="thin">
        <color rgb="FF000000"/>
      </right>
      <top style="thin">
        <color rgb="FF000000"/>
      </top>
    </border>
    <border>
      <left style="thin">
        <color rgb="FF000000"/>
      </left>
      <top style="thin">
        <color rgb="FF000000"/>
      </top>
    </border>
    <border>
      <top style="thin">
        <color rgb="FF000000"/>
      </top>
      <bottom style="thin">
        <color rgb="FF000000"/>
      </bottom>
    </border>
    <border>
      <left style="thin">
        <color rgb="FF000000"/>
      </left>
      <righ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bottom style="thin">
        <color rgb="FF000000"/>
      </bottom>
    </border>
    <border>
      <left style="thin">
        <color rgb="FF000000"/>
      </left>
    </border>
    <border>
      <left style="thin">
        <color rgb="FF000000"/>
      </left>
      <right style="thin">
        <color rgb="FF000000"/>
      </right>
      <top/>
      <bottom style="thin">
        <color rgb="FF000000"/>
      </bottom>
    </border>
    <border>
      <left style="thin">
        <color rgb="FF000000"/>
      </left>
      <right style="thin">
        <color rgb="FF000000"/>
      </right>
    </border>
    <border>
      <left style="thin">
        <color rgb="FF000000"/>
      </left>
      <right style="thin">
        <color rgb="FF000000"/>
      </right>
      <top/>
      <bottom/>
    </border>
    <border>
      <left/>
      <right/>
      <top/>
      <bottom/>
    </border>
    <border>
      <left/>
      <right/>
      <top style="thin">
        <color rgb="FF000000"/>
      </top>
      <bottom style="thin">
        <color rgb="FF000000"/>
      </bottom>
    </border>
    <border>
      <left/>
      <right style="thin">
        <color rgb="FF000000"/>
      </right>
      <top style="thin">
        <color rgb="FF000000"/>
      </top>
      <bottom style="thin">
        <color rgb="FF000000"/>
      </bottom>
    </border>
    <border>
      <right/>
      <top style="thin">
        <color rgb="FF000000"/>
      </top>
      <bottom style="thin">
        <color rgb="FF000000"/>
      </bottom>
    </border>
  </borders>
  <cellStyleXfs count="1">
    <xf borderId="0" fillId="0" fontId="0" numFmtId="0" applyAlignment="1" applyFont="1"/>
  </cellStyleXfs>
  <cellXfs count="120">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3" fillId="0" fontId="2" numFmtId="0" xfId="0" applyBorder="1" applyFont="1"/>
    <xf borderId="0" fillId="0" fontId="3" numFmtId="0" xfId="0" applyFont="1"/>
    <xf borderId="4" fillId="2" fontId="4" numFmtId="0" xfId="0" applyAlignment="1" applyBorder="1" applyFont="1">
      <alignment horizontal="center" shrinkToFit="0" vertical="center" wrapText="1"/>
    </xf>
    <xf borderId="5" fillId="0" fontId="2" numFmtId="0" xfId="0" applyBorder="1" applyFont="1"/>
    <xf borderId="6" fillId="0" fontId="2" numFmtId="0" xfId="0" applyBorder="1" applyFont="1"/>
    <xf borderId="4" fillId="2" fontId="5" numFmtId="0" xfId="0" applyAlignment="1" applyBorder="1" applyFont="1">
      <alignment horizontal="center" shrinkToFit="0" vertical="center" wrapText="1"/>
    </xf>
    <xf borderId="7" fillId="3" fontId="6" numFmtId="0" xfId="0" applyAlignment="1" applyBorder="1" applyFill="1" applyFont="1">
      <alignment horizontal="center" shrinkToFit="0" vertical="center" wrapText="1"/>
    </xf>
    <xf borderId="7" fillId="3" fontId="6" numFmtId="2" xfId="0" applyAlignment="1" applyBorder="1" applyFont="1" applyNumberFormat="1">
      <alignment horizontal="center" shrinkToFit="0" vertical="center" wrapText="1"/>
    </xf>
    <xf borderId="0" fillId="0" fontId="7" numFmtId="0" xfId="0" applyFont="1"/>
    <xf borderId="7" fillId="2" fontId="5" numFmtId="0" xfId="0" applyAlignment="1" applyBorder="1" applyFont="1">
      <alignment horizontal="center" shrinkToFit="0" vertical="center" wrapText="1"/>
    </xf>
    <xf borderId="4" fillId="2" fontId="5" numFmtId="0" xfId="0" applyAlignment="1" applyBorder="1" applyFont="1">
      <alignment horizontal="left" shrinkToFit="0" vertical="center" wrapText="1"/>
    </xf>
    <xf borderId="8" fillId="0" fontId="2" numFmtId="0" xfId="0" applyBorder="1" applyFont="1"/>
    <xf borderId="9" fillId="2" fontId="5" numFmtId="164" xfId="0" applyAlignment="1" applyBorder="1" applyFont="1" applyNumberFormat="1">
      <alignment shrinkToFit="0" vertical="center" wrapText="1"/>
    </xf>
    <xf borderId="7" fillId="4" fontId="8" numFmtId="0" xfId="0" applyAlignment="1" applyBorder="1" applyFill="1" applyFont="1">
      <alignment horizontal="center" shrinkToFit="0" vertical="center" wrapText="1"/>
    </xf>
    <xf borderId="4" fillId="4" fontId="8" numFmtId="0" xfId="0" applyAlignment="1" applyBorder="1" applyFont="1">
      <alignment horizontal="left" shrinkToFit="0" vertical="center" wrapText="1"/>
    </xf>
    <xf borderId="7" fillId="4" fontId="8" numFmtId="165" xfId="0" applyAlignment="1" applyBorder="1" applyFont="1" applyNumberFormat="1">
      <alignment horizontal="center" shrinkToFit="0" vertical="center" wrapText="1"/>
    </xf>
    <xf borderId="7" fillId="0" fontId="8" numFmtId="0" xfId="0" applyAlignment="1" applyBorder="1" applyFont="1">
      <alignment horizontal="center" shrinkToFit="0" vertical="center" wrapText="1"/>
    </xf>
    <xf borderId="7" fillId="0" fontId="8" numFmtId="0" xfId="0" applyAlignment="1" applyBorder="1" applyFont="1">
      <alignment horizontal="left" shrinkToFit="0" vertical="center" wrapText="1"/>
    </xf>
    <xf borderId="7" fillId="0" fontId="8" numFmtId="165" xfId="0" applyAlignment="1" applyBorder="1" applyFont="1" applyNumberFormat="1">
      <alignment horizontal="center" shrinkToFit="0" vertical="center" wrapText="1"/>
    </xf>
    <xf borderId="10" fillId="0" fontId="8" numFmtId="2" xfId="0" applyAlignment="1" applyBorder="1" applyFont="1" applyNumberFormat="1">
      <alignment horizontal="center" shrinkToFit="0" vertical="center" wrapText="1"/>
    </xf>
    <xf borderId="11" fillId="0" fontId="9" numFmtId="164" xfId="0" applyAlignment="1" applyBorder="1" applyFont="1" applyNumberFormat="1">
      <alignment horizontal="left" shrinkToFit="0" vertical="center" wrapText="1"/>
    </xf>
    <xf borderId="12" fillId="0" fontId="8" numFmtId="0" xfId="0" applyAlignment="1" applyBorder="1" applyFont="1">
      <alignment horizontal="left" shrinkToFit="0" vertical="center" wrapText="1"/>
    </xf>
    <xf borderId="12" fillId="0" fontId="8" numFmtId="0" xfId="0" applyAlignment="1" applyBorder="1" applyFont="1">
      <alignment horizontal="center" shrinkToFit="0" vertical="center" wrapText="1"/>
    </xf>
    <xf borderId="12" fillId="0" fontId="8" numFmtId="165" xfId="0" applyAlignment="1" applyBorder="1" applyFont="1" applyNumberFormat="1">
      <alignment horizontal="center" shrinkToFit="0" vertical="center" wrapText="1"/>
    </xf>
    <xf borderId="13" fillId="0" fontId="8" numFmtId="2" xfId="0" applyAlignment="1" applyBorder="1" applyFont="1" applyNumberFormat="1">
      <alignment horizontal="center" shrinkToFit="0" vertical="center" wrapText="1"/>
    </xf>
    <xf borderId="7" fillId="0" fontId="8" numFmtId="2" xfId="0" applyAlignment="1" applyBorder="1" applyFont="1" applyNumberFormat="1">
      <alignment horizontal="center" shrinkToFit="0" vertical="center" wrapText="1"/>
    </xf>
    <xf borderId="10" fillId="0" fontId="8" numFmtId="0" xfId="0" applyAlignment="1" applyBorder="1" applyFont="1">
      <alignment horizontal="left" shrinkToFit="0" vertical="center" wrapText="1"/>
    </xf>
    <xf borderId="14" fillId="0" fontId="2" numFmtId="0" xfId="0" applyBorder="1" applyFont="1"/>
    <xf borderId="7" fillId="0" fontId="10" numFmtId="0" xfId="0" applyBorder="1" applyFont="1"/>
    <xf borderId="15" fillId="4" fontId="8" numFmtId="0" xfId="0" applyAlignment="1" applyBorder="1" applyFont="1">
      <alignment horizontal="center" shrinkToFit="0" vertical="center" wrapText="1"/>
    </xf>
    <xf borderId="10" fillId="4" fontId="11" numFmtId="0" xfId="0" applyAlignment="1" applyBorder="1" applyFont="1">
      <alignment horizontal="left" shrinkToFit="0" vertical="center" wrapText="1"/>
    </xf>
    <xf borderId="16" fillId="0" fontId="2" numFmtId="0" xfId="0" applyBorder="1" applyFont="1"/>
    <xf borderId="9" fillId="4" fontId="12" numFmtId="164" xfId="0" applyAlignment="1" applyBorder="1" applyFont="1" applyNumberFormat="1">
      <alignment shrinkToFit="0" vertical="center" wrapText="1"/>
    </xf>
    <xf borderId="10" fillId="4" fontId="8" numFmtId="0" xfId="0" applyAlignment="1" applyBorder="1" applyFont="1">
      <alignment horizontal="left" shrinkToFit="0" vertical="center" wrapText="1"/>
    </xf>
    <xf borderId="17" fillId="0" fontId="8" numFmtId="0" xfId="0" applyAlignment="1" applyBorder="1" applyFont="1">
      <alignment horizontal="left" shrinkToFit="0" vertical="center" wrapText="1"/>
    </xf>
    <xf borderId="17" fillId="0" fontId="8" numFmtId="0" xfId="0" applyAlignment="1" applyBorder="1" applyFont="1">
      <alignment horizontal="center" shrinkToFit="0" vertical="center" wrapText="1"/>
    </xf>
    <xf borderId="18" fillId="0" fontId="8" numFmtId="2" xfId="0" applyAlignment="1" applyBorder="1" applyFont="1" applyNumberFormat="1">
      <alignment horizontal="center" shrinkToFit="0" vertical="center" wrapText="1"/>
    </xf>
    <xf borderId="11" fillId="0" fontId="9" numFmtId="164" xfId="0" applyAlignment="1" applyBorder="1" applyFont="1" applyNumberFormat="1">
      <alignment horizontal="center" shrinkToFit="0" vertical="center" wrapText="1"/>
    </xf>
    <xf borderId="7" fillId="0" fontId="8" numFmtId="2" xfId="0" applyAlignment="1" applyBorder="1" applyFont="1" applyNumberFormat="1">
      <alignment horizontal="center" vertical="center"/>
    </xf>
    <xf borderId="7" fillId="0" fontId="13" numFmtId="0" xfId="0" applyAlignment="1" applyBorder="1" applyFont="1">
      <alignment shrinkToFit="0" wrapText="1"/>
    </xf>
    <xf borderId="7" fillId="0" fontId="8" numFmtId="0" xfId="0" applyAlignment="1" applyBorder="1" applyFont="1">
      <alignment shrinkToFit="0" wrapText="1"/>
    </xf>
    <xf borderId="7" fillId="0" fontId="8" numFmtId="0" xfId="0" applyAlignment="1" applyBorder="1" applyFont="1">
      <alignment shrinkToFit="0" vertical="center" wrapText="1"/>
    </xf>
    <xf borderId="7" fillId="0" fontId="13" numFmtId="0" xfId="0" applyAlignment="1" applyBorder="1" applyFont="1">
      <alignment horizontal="left" shrinkToFit="0" wrapText="1"/>
    </xf>
    <xf borderId="7" fillId="0" fontId="13" numFmtId="2" xfId="0" applyAlignment="1" applyBorder="1" applyFont="1" applyNumberFormat="1">
      <alignment horizontal="center" vertical="center"/>
    </xf>
    <xf borderId="7" fillId="0" fontId="13" numFmtId="0" xfId="0" applyAlignment="1" applyBorder="1" applyFont="1">
      <alignment shrinkToFit="0" vertical="top" wrapText="1"/>
    </xf>
    <xf borderId="7" fillId="0" fontId="13" numFmtId="0" xfId="0" applyAlignment="1" applyBorder="1" applyFont="1">
      <alignment shrinkToFit="0" vertical="center" wrapText="1"/>
    </xf>
    <xf borderId="12" fillId="0" fontId="8" numFmtId="2" xfId="0" applyAlignment="1" applyBorder="1" applyFont="1" applyNumberFormat="1">
      <alignment horizontal="center" shrinkToFit="0" vertical="center" wrapText="1"/>
    </xf>
    <xf borderId="17" fillId="0" fontId="8" numFmtId="2" xfId="0" applyAlignment="1" applyBorder="1" applyFont="1" applyNumberFormat="1">
      <alignment horizontal="center" shrinkToFit="0" vertical="center" wrapText="1"/>
    </xf>
    <xf borderId="17" fillId="0" fontId="8" numFmtId="165" xfId="0" applyAlignment="1" applyBorder="1" applyFont="1" applyNumberFormat="1">
      <alignment horizontal="center" shrinkToFit="0" vertical="center" wrapText="1"/>
    </xf>
    <xf borderId="15" fillId="2" fontId="5" numFmtId="0" xfId="0" applyAlignment="1" applyBorder="1" applyFont="1">
      <alignment horizontal="center" shrinkToFit="0" vertical="center" wrapText="1"/>
    </xf>
    <xf borderId="10" fillId="2" fontId="5" numFmtId="0" xfId="0" applyAlignment="1" applyBorder="1" applyFont="1">
      <alignment horizontal="left" shrinkToFit="0" vertical="center" wrapText="1"/>
    </xf>
    <xf borderId="7" fillId="5" fontId="8" numFmtId="0" xfId="0" applyAlignment="1" applyBorder="1" applyFill="1" applyFont="1">
      <alignment horizontal="center" shrinkToFit="0" vertical="center" wrapText="1"/>
    </xf>
    <xf borderId="11" fillId="0" fontId="12" numFmtId="164" xfId="0" applyAlignment="1" applyBorder="1" applyFont="1" applyNumberFormat="1">
      <alignment shrinkToFit="0" vertical="center" wrapText="1"/>
    </xf>
    <xf borderId="0" fillId="0" fontId="13" numFmtId="165" xfId="0" applyAlignment="1" applyFont="1" applyNumberFormat="1">
      <alignment horizontal="center" shrinkToFit="0" vertical="center" wrapText="1"/>
    </xf>
    <xf borderId="19" fillId="0" fontId="10" numFmtId="0" xfId="0" applyBorder="1" applyFont="1"/>
    <xf borderId="20" fillId="5" fontId="8" numFmtId="0" xfId="0" applyAlignment="1" applyBorder="1" applyFont="1">
      <alignment horizontal="left" shrinkToFit="0" vertical="center" wrapText="1"/>
    </xf>
    <xf borderId="7" fillId="5" fontId="13" numFmtId="0" xfId="0" applyAlignment="1" applyBorder="1" applyFont="1">
      <alignment shrinkToFit="0" wrapText="1"/>
    </xf>
    <xf borderId="0" fillId="0" fontId="14" numFmtId="0" xfId="0" applyFont="1"/>
    <xf borderId="0" fillId="0" fontId="10" numFmtId="165" xfId="0" applyFont="1" applyNumberFormat="1"/>
    <xf borderId="0" fillId="0" fontId="7" numFmtId="165" xfId="0" applyFont="1" applyNumberFormat="1"/>
    <xf borderId="7" fillId="0" fontId="8" numFmtId="0" xfId="0" applyAlignment="1" applyBorder="1" applyFont="1">
      <alignment horizontal="left" shrinkToFit="0" wrapText="1"/>
    </xf>
    <xf borderId="17" fillId="0" fontId="13" numFmtId="0" xfId="0" applyAlignment="1" applyBorder="1" applyFont="1">
      <alignment horizontal="left" shrinkToFit="0" wrapText="1"/>
    </xf>
    <xf borderId="17" fillId="0" fontId="13" numFmtId="2" xfId="0" applyAlignment="1" applyBorder="1" applyFont="1" applyNumberFormat="1">
      <alignment horizontal="center" vertical="center"/>
    </xf>
    <xf borderId="0" fillId="0" fontId="8" numFmtId="165" xfId="0" applyFont="1" applyNumberFormat="1"/>
    <xf borderId="7" fillId="4" fontId="8" numFmtId="166" xfId="0" applyAlignment="1" applyBorder="1" applyFont="1" applyNumberFormat="1">
      <alignment horizontal="center" shrinkToFit="0" vertical="center" wrapText="1"/>
    </xf>
    <xf borderId="4" fillId="4" fontId="11" numFmtId="0" xfId="0" applyAlignment="1" applyBorder="1" applyFont="1">
      <alignment horizontal="left" shrinkToFit="0" vertical="center" wrapText="1"/>
    </xf>
    <xf borderId="0" fillId="0" fontId="9" numFmtId="164" xfId="0" applyAlignment="1" applyFont="1" applyNumberFormat="1">
      <alignment horizontal="left" shrinkToFit="0" vertical="center" wrapText="1"/>
    </xf>
    <xf borderId="13" fillId="0" fontId="8" numFmtId="0" xfId="0" applyAlignment="1" applyBorder="1" applyFont="1">
      <alignment horizontal="center" shrinkToFit="0" vertical="center" wrapText="1"/>
    </xf>
    <xf borderId="12" fillId="0" fontId="12" numFmtId="164" xfId="0" applyAlignment="1" applyBorder="1" applyFont="1" applyNumberFormat="1">
      <alignment shrinkToFit="0" vertical="center" wrapText="1"/>
    </xf>
    <xf borderId="16" fillId="0" fontId="8" numFmtId="165" xfId="0" applyAlignment="1" applyBorder="1" applyFont="1" applyNumberFormat="1">
      <alignment horizontal="center" shrinkToFit="0" vertical="center" wrapText="1"/>
    </xf>
    <xf borderId="21" fillId="0" fontId="12" numFmtId="164" xfId="0" applyAlignment="1" applyBorder="1" applyFont="1" applyNumberFormat="1">
      <alignment shrinkToFit="0" vertical="center" wrapText="1"/>
    </xf>
    <xf borderId="10" fillId="0" fontId="13" numFmtId="0" xfId="0" applyAlignment="1" applyBorder="1" applyFont="1">
      <alignment shrinkToFit="0" wrapText="1"/>
    </xf>
    <xf borderId="14" fillId="0" fontId="8" numFmtId="165" xfId="0" applyAlignment="1" applyBorder="1" applyFont="1" applyNumberFormat="1">
      <alignment horizontal="center" shrinkToFit="0" vertical="center" wrapText="1"/>
    </xf>
    <xf borderId="21" fillId="0" fontId="8" numFmtId="0" xfId="0" applyAlignment="1" applyBorder="1" applyFont="1">
      <alignment horizontal="center" shrinkToFit="0" vertical="center" wrapText="1"/>
    </xf>
    <xf borderId="19" fillId="0" fontId="8" numFmtId="165" xfId="0" applyAlignment="1" applyBorder="1" applyFont="1" applyNumberFormat="1">
      <alignment horizontal="center" shrinkToFit="0" vertical="center" wrapText="1"/>
    </xf>
    <xf borderId="0" fillId="0" fontId="15" numFmtId="165" xfId="0" applyAlignment="1" applyFont="1" applyNumberFormat="1">
      <alignment horizontal="center" vertical="center"/>
    </xf>
    <xf borderId="12" fillId="0" fontId="13" numFmtId="0" xfId="0" applyAlignment="1" applyBorder="1" applyFont="1">
      <alignment shrinkToFit="0" vertical="top" wrapText="1"/>
    </xf>
    <xf borderId="12" fillId="0" fontId="8" numFmtId="2" xfId="0" applyAlignment="1" applyBorder="1" applyFont="1" applyNumberFormat="1">
      <alignment horizontal="center" vertical="center"/>
    </xf>
    <xf borderId="10" fillId="0" fontId="8" numFmtId="0" xfId="0" applyAlignment="1" applyBorder="1" applyFont="1">
      <alignment horizontal="center" shrinkToFit="0" vertical="center" wrapText="1"/>
    </xf>
    <xf borderId="17" fillId="0" fontId="12" numFmtId="164" xfId="0" applyAlignment="1" applyBorder="1" applyFont="1" applyNumberFormat="1">
      <alignment shrinkToFit="0" vertical="center" wrapText="1"/>
    </xf>
    <xf borderId="22" fillId="2" fontId="5" numFmtId="164" xfId="0" applyAlignment="1" applyBorder="1" applyFont="1" applyNumberFormat="1">
      <alignment shrinkToFit="0" vertical="center" wrapText="1"/>
    </xf>
    <xf borderId="0" fillId="0" fontId="5" numFmtId="0" xfId="0" applyAlignment="1" applyFont="1">
      <alignment shrinkToFit="0" vertical="center" wrapText="1"/>
    </xf>
    <xf borderId="10" fillId="0" fontId="8" numFmtId="165" xfId="0" applyAlignment="1" applyBorder="1" applyFont="1" applyNumberFormat="1">
      <alignment horizontal="center" shrinkToFit="0" vertical="center" wrapText="1"/>
    </xf>
    <xf borderId="12" fillId="0" fontId="9" numFmtId="164" xfId="0" applyAlignment="1" applyBorder="1" applyFont="1" applyNumberFormat="1">
      <alignment horizontal="center" shrinkToFit="0" vertical="center" wrapText="1"/>
    </xf>
    <xf borderId="21" fillId="0" fontId="9" numFmtId="164" xfId="0" applyAlignment="1" applyBorder="1" applyFont="1" applyNumberFormat="1">
      <alignment horizontal="center" shrinkToFit="0" vertical="center" wrapText="1"/>
    </xf>
    <xf borderId="19" fillId="0" fontId="8" numFmtId="0" xfId="0" applyAlignment="1" applyBorder="1" applyFont="1">
      <alignment horizontal="left" shrinkToFit="0" vertical="center" wrapText="1"/>
    </xf>
    <xf borderId="17" fillId="0" fontId="9" numFmtId="164" xfId="0" applyAlignment="1" applyBorder="1" applyFont="1" applyNumberFormat="1">
      <alignment horizontal="center" shrinkToFit="0" vertical="center" wrapText="1"/>
    </xf>
    <xf borderId="0" fillId="0" fontId="7" numFmtId="0" xfId="0" applyAlignment="1" applyFont="1">
      <alignment shrinkToFit="0" wrapText="1"/>
    </xf>
    <xf borderId="0" fillId="0" fontId="7" numFmtId="2" xfId="0" applyFont="1" applyNumberFormat="1"/>
    <xf borderId="15" fillId="4" fontId="13" numFmtId="0" xfId="0" applyAlignment="1" applyBorder="1" applyFont="1">
      <alignment horizontal="center"/>
    </xf>
    <xf borderId="10" fillId="4" fontId="13" numFmtId="0" xfId="0" applyAlignment="1" applyBorder="1" applyFont="1">
      <alignment horizontal="left" shrinkToFit="0" wrapText="1"/>
    </xf>
    <xf borderId="7" fillId="0" fontId="13" numFmtId="0" xfId="0" applyAlignment="1" applyBorder="1" applyFont="1">
      <alignment horizontal="center" vertical="center"/>
    </xf>
    <xf borderId="7" fillId="0" fontId="13" numFmtId="0" xfId="0" applyAlignment="1" applyBorder="1" applyFont="1">
      <alignment horizontal="left" shrinkToFit="0" vertical="center" wrapText="1"/>
    </xf>
    <xf borderId="7" fillId="4" fontId="13" numFmtId="0" xfId="0" applyAlignment="1" applyBorder="1" applyFont="1">
      <alignment horizontal="center"/>
    </xf>
    <xf borderId="4" fillId="4" fontId="16" numFmtId="0" xfId="0" applyAlignment="1" applyBorder="1" applyFont="1">
      <alignment horizontal="left" shrinkToFit="0" wrapText="1"/>
    </xf>
    <xf borderId="7" fillId="4" fontId="16" numFmtId="0" xfId="0" applyAlignment="1" applyBorder="1" applyFont="1">
      <alignment shrinkToFit="0" wrapText="1"/>
    </xf>
    <xf borderId="7" fillId="4" fontId="8" numFmtId="0" xfId="0" applyAlignment="1" applyBorder="1" applyFont="1">
      <alignment vertical="center"/>
    </xf>
    <xf borderId="7" fillId="4" fontId="8" numFmtId="2" xfId="0" applyBorder="1" applyFont="1" applyNumberFormat="1"/>
    <xf borderId="23" fillId="4" fontId="8" numFmtId="2" xfId="0" applyBorder="1" applyFont="1" applyNumberFormat="1"/>
    <xf borderId="7" fillId="2" fontId="17" numFmtId="0" xfId="0" applyAlignment="1" applyBorder="1" applyFont="1">
      <alignment horizontal="center" shrinkToFit="0" vertical="center" wrapText="1"/>
    </xf>
    <xf borderId="15" fillId="2" fontId="5" numFmtId="0" xfId="0" applyAlignment="1" applyBorder="1" applyFont="1">
      <alignment shrinkToFit="0" vertical="center" wrapText="1"/>
    </xf>
    <xf borderId="24" fillId="2" fontId="18" numFmtId="0" xfId="0" applyAlignment="1" applyBorder="1" applyFont="1">
      <alignment shrinkToFit="0" vertical="center" wrapText="1"/>
    </xf>
    <xf borderId="25" fillId="2" fontId="18" numFmtId="0" xfId="0" applyAlignment="1" applyBorder="1" applyFont="1">
      <alignment shrinkToFit="0" vertical="center" wrapText="1"/>
    </xf>
    <xf borderId="7" fillId="2" fontId="5" numFmtId="164" xfId="0" applyAlignment="1" applyBorder="1" applyFont="1" applyNumberFormat="1">
      <alignment shrinkToFit="0" vertical="center" wrapText="1"/>
    </xf>
    <xf borderId="17" fillId="0" fontId="13" numFmtId="0" xfId="0" applyAlignment="1" applyBorder="1" applyFont="1">
      <alignment horizontal="center" vertical="center"/>
    </xf>
    <xf borderId="21" fillId="0" fontId="19" numFmtId="0" xfId="0" applyAlignment="1" applyBorder="1" applyFont="1">
      <alignment horizontal="center" shrinkToFit="0" vertical="center" wrapText="1"/>
    </xf>
    <xf borderId="21" fillId="0" fontId="2" numFmtId="0" xfId="0" applyBorder="1" applyFont="1"/>
    <xf borderId="17" fillId="0" fontId="2" numFmtId="0" xfId="0" applyBorder="1" applyFont="1"/>
    <xf borderId="10" fillId="0" fontId="11" numFmtId="0" xfId="0" applyAlignment="1" applyBorder="1" applyFont="1">
      <alignment horizontal="right"/>
    </xf>
    <xf borderId="7" fillId="0" fontId="8" numFmtId="165" xfId="0" applyBorder="1" applyFont="1" applyNumberFormat="1"/>
    <xf borderId="10" fillId="0" fontId="11" numFmtId="0" xfId="0" applyAlignment="1" applyBorder="1" applyFont="1">
      <alignment horizontal="right" readingOrder="0"/>
    </xf>
    <xf borderId="10" fillId="6" fontId="11" numFmtId="0" xfId="0" applyAlignment="1" applyBorder="1" applyFill="1" applyFont="1">
      <alignment horizontal="right" shrinkToFit="0" wrapText="1"/>
    </xf>
    <xf borderId="26" fillId="0" fontId="2" numFmtId="0" xfId="0" applyBorder="1" applyFont="1"/>
    <xf borderId="7" fillId="6" fontId="11" numFmtId="164" xfId="0" applyAlignment="1" applyBorder="1" applyFont="1" applyNumberFormat="1">
      <alignment shrinkToFit="0" vertical="center" wrapText="1"/>
    </xf>
    <xf borderId="0" fillId="0" fontId="20" numFmtId="0" xfId="0" applyFont="1"/>
    <xf borderId="0" fillId="0" fontId="8" numFmtId="0" xfId="0" applyFont="1"/>
    <xf borderId="0" fillId="0" fontId="20"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9.86"/>
    <col customWidth="1" min="2" max="2" width="63.14"/>
    <col customWidth="1" min="3" max="3" width="8.29"/>
    <col customWidth="1" min="4" max="6" width="12.71"/>
    <col customWidth="1" min="7" max="7" width="15.86"/>
    <col customWidth="1" min="8" max="9" width="11.29"/>
  </cols>
  <sheetData>
    <row r="1" ht="23.25" customHeight="1">
      <c r="A1" s="1" t="s">
        <v>0</v>
      </c>
      <c r="B1" s="2"/>
      <c r="C1" s="2"/>
      <c r="D1" s="2"/>
      <c r="E1" s="2"/>
      <c r="F1" s="2"/>
      <c r="G1" s="3"/>
      <c r="H1" s="4"/>
      <c r="I1" s="4"/>
    </row>
    <row r="2" ht="21.75" customHeight="1">
      <c r="A2" s="5" t="s">
        <v>1</v>
      </c>
      <c r="B2" s="6"/>
      <c r="C2" s="6"/>
      <c r="D2" s="6"/>
      <c r="E2" s="6"/>
      <c r="F2" s="6"/>
      <c r="G2" s="7"/>
      <c r="H2" s="4"/>
      <c r="I2" s="4"/>
    </row>
    <row r="3" ht="21.75" customHeight="1">
      <c r="A3" s="8" t="s">
        <v>2</v>
      </c>
      <c r="B3" s="6"/>
      <c r="C3" s="6"/>
      <c r="D3" s="6"/>
      <c r="E3" s="6"/>
      <c r="F3" s="6"/>
      <c r="G3" s="7"/>
      <c r="H3" s="4"/>
      <c r="I3" s="4"/>
    </row>
    <row r="4" ht="21.75" customHeight="1">
      <c r="A4" s="8" t="s">
        <v>3</v>
      </c>
      <c r="B4" s="6"/>
      <c r="C4" s="6"/>
      <c r="D4" s="6"/>
      <c r="E4" s="6"/>
      <c r="F4" s="6"/>
      <c r="G4" s="7"/>
      <c r="H4" s="4"/>
      <c r="I4" s="4"/>
    </row>
    <row r="5" ht="21.75" customHeight="1">
      <c r="A5" s="8" t="s">
        <v>4</v>
      </c>
      <c r="B5" s="6"/>
      <c r="C5" s="6"/>
      <c r="D5" s="6"/>
      <c r="E5" s="6"/>
      <c r="F5" s="6"/>
      <c r="G5" s="7"/>
      <c r="H5" s="4"/>
      <c r="I5" s="4"/>
    </row>
    <row r="6">
      <c r="A6" s="9" t="s">
        <v>5</v>
      </c>
      <c r="B6" s="9" t="s">
        <v>6</v>
      </c>
      <c r="C6" s="9" t="s">
        <v>7</v>
      </c>
      <c r="D6" s="9" t="s">
        <v>8</v>
      </c>
      <c r="E6" s="10" t="s">
        <v>9</v>
      </c>
      <c r="F6" s="10" t="s">
        <v>10</v>
      </c>
      <c r="G6" s="10" t="s">
        <v>11</v>
      </c>
      <c r="H6" s="11"/>
      <c r="I6" s="11"/>
    </row>
    <row r="7" ht="15.0" customHeight="1">
      <c r="A7" s="12">
        <v>1.0</v>
      </c>
      <c r="B7" s="13" t="s">
        <v>12</v>
      </c>
      <c r="C7" s="6"/>
      <c r="D7" s="6"/>
      <c r="E7" s="6"/>
      <c r="F7" s="14"/>
      <c r="G7" s="15"/>
      <c r="H7" s="11"/>
      <c r="I7" s="11"/>
    </row>
    <row r="8" ht="12.75" customHeight="1">
      <c r="A8" s="16">
        <v>1.1</v>
      </c>
      <c r="B8" s="17" t="s">
        <v>13</v>
      </c>
      <c r="C8" s="6"/>
      <c r="D8" s="6"/>
      <c r="E8" s="6"/>
      <c r="F8" s="14"/>
      <c r="G8" s="18"/>
      <c r="H8" s="11"/>
      <c r="I8" s="11"/>
    </row>
    <row r="9">
      <c r="A9" s="19" t="s">
        <v>14</v>
      </c>
      <c r="B9" s="20" t="s">
        <v>15</v>
      </c>
      <c r="C9" s="19" t="s">
        <v>16</v>
      </c>
      <c r="D9" s="21"/>
      <c r="E9" s="22">
        <f>(49.37*3.67)+(((6.34+24.23+12.98+3.14+5.09))*1)+((9.83+4.28+4.28+7.89+2.34+5+14.35+3.36)*3.31)+((1.2+1)*2)</f>
        <v>407.2702</v>
      </c>
      <c r="F9" s="21"/>
      <c r="G9" s="23"/>
      <c r="H9" s="11"/>
      <c r="I9" s="11"/>
    </row>
    <row r="10" ht="24.0" customHeight="1">
      <c r="A10" s="19" t="s">
        <v>17</v>
      </c>
      <c r="B10" s="20" t="s">
        <v>18</v>
      </c>
      <c r="C10" s="19" t="s">
        <v>16</v>
      </c>
      <c r="D10" s="21"/>
      <c r="E10" s="22">
        <v>621.0</v>
      </c>
      <c r="F10" s="21"/>
      <c r="G10" s="23"/>
      <c r="H10" s="11"/>
      <c r="I10" s="11"/>
    </row>
    <row r="11">
      <c r="A11" s="19" t="s">
        <v>19</v>
      </c>
      <c r="B11" s="24" t="s">
        <v>20</v>
      </c>
      <c r="C11" s="25" t="s">
        <v>21</v>
      </c>
      <c r="D11" s="26"/>
      <c r="E11" s="27">
        <v>3.0</v>
      </c>
      <c r="F11" s="26"/>
      <c r="G11" s="23"/>
      <c r="H11" s="11"/>
      <c r="I11" s="11"/>
    </row>
    <row r="12">
      <c r="A12" s="19" t="s">
        <v>22</v>
      </c>
      <c r="B12" s="20" t="s">
        <v>23</v>
      </c>
      <c r="C12" s="19" t="s">
        <v>24</v>
      </c>
      <c r="D12" s="21"/>
      <c r="E12" s="28">
        <v>121.52</v>
      </c>
      <c r="F12" s="21"/>
      <c r="G12" s="23"/>
      <c r="H12" s="11"/>
      <c r="I12" s="11"/>
    </row>
    <row r="13" ht="12.75" customHeight="1">
      <c r="A13" s="16">
        <v>1.2</v>
      </c>
      <c r="B13" s="17" t="s">
        <v>25</v>
      </c>
      <c r="C13" s="6"/>
      <c r="D13" s="6"/>
      <c r="E13" s="6"/>
      <c r="F13" s="14"/>
      <c r="G13" s="18"/>
      <c r="H13" s="11"/>
      <c r="I13" s="11"/>
    </row>
    <row r="14" ht="26.25" customHeight="1">
      <c r="A14" s="19" t="s">
        <v>26</v>
      </c>
      <c r="B14" s="20" t="s">
        <v>27</v>
      </c>
      <c r="C14" s="19" t="s">
        <v>28</v>
      </c>
      <c r="D14" s="21"/>
      <c r="E14" s="28">
        <v>3.0</v>
      </c>
      <c r="F14" s="21"/>
      <c r="G14" s="23"/>
      <c r="H14" s="11"/>
      <c r="I14" s="11"/>
    </row>
    <row r="15" ht="183.0" customHeight="1">
      <c r="A15" s="19"/>
      <c r="B15" s="29" t="s">
        <v>29</v>
      </c>
      <c r="C15" s="30"/>
      <c r="D15" s="30"/>
      <c r="E15" s="30"/>
      <c r="F15" s="31"/>
      <c r="G15" s="23"/>
      <c r="H15" s="11"/>
      <c r="I15" s="11"/>
    </row>
    <row r="16">
      <c r="A16" s="12">
        <v>2.0</v>
      </c>
      <c r="B16" s="13" t="s">
        <v>30</v>
      </c>
      <c r="C16" s="6"/>
      <c r="D16" s="6"/>
      <c r="E16" s="6"/>
      <c r="F16" s="14"/>
      <c r="G16" s="15"/>
      <c r="H16" s="11"/>
      <c r="I16" s="11"/>
    </row>
    <row r="17">
      <c r="A17" s="32">
        <v>2.1</v>
      </c>
      <c r="B17" s="33" t="s">
        <v>31</v>
      </c>
      <c r="C17" s="30"/>
      <c r="D17" s="30"/>
      <c r="E17" s="30"/>
      <c r="F17" s="34"/>
      <c r="G17" s="35"/>
      <c r="H17" s="11"/>
      <c r="I17" s="11"/>
    </row>
    <row r="18">
      <c r="A18" s="32" t="s">
        <v>32</v>
      </c>
      <c r="B18" s="36" t="s">
        <v>33</v>
      </c>
      <c r="C18" s="30"/>
      <c r="D18" s="30"/>
      <c r="E18" s="30"/>
      <c r="F18" s="34"/>
      <c r="G18" s="18"/>
      <c r="H18" s="11"/>
      <c r="I18" s="11"/>
    </row>
    <row r="19">
      <c r="A19" s="19"/>
      <c r="B19" s="37" t="s">
        <v>34</v>
      </c>
      <c r="C19" s="38"/>
      <c r="D19" s="38"/>
      <c r="E19" s="39"/>
      <c r="F19" s="28"/>
      <c r="G19" s="40"/>
      <c r="H19" s="11"/>
      <c r="I19" s="11"/>
    </row>
    <row r="20" ht="164.25" customHeight="1">
      <c r="A20" s="19" t="s">
        <v>35</v>
      </c>
      <c r="B20" s="20" t="s">
        <v>36</v>
      </c>
      <c r="C20" s="19" t="s">
        <v>37</v>
      </c>
      <c r="D20" s="21"/>
      <c r="E20" s="41">
        <v>137.0</v>
      </c>
      <c r="F20" s="21"/>
      <c r="G20" s="40"/>
      <c r="H20" s="11"/>
      <c r="I20" s="11"/>
    </row>
    <row r="21">
      <c r="A21" s="19" t="s">
        <v>38</v>
      </c>
      <c r="B21" s="20" t="s">
        <v>39</v>
      </c>
      <c r="C21" s="19" t="s">
        <v>40</v>
      </c>
      <c r="D21" s="21"/>
      <c r="E21" s="28">
        <v>25.0</v>
      </c>
      <c r="F21" s="21"/>
      <c r="G21" s="40"/>
      <c r="H21" s="11"/>
      <c r="I21" s="11"/>
    </row>
    <row r="22" ht="15.75" customHeight="1">
      <c r="A22" s="19" t="s">
        <v>41</v>
      </c>
      <c r="B22" s="20" t="s">
        <v>42</v>
      </c>
      <c r="C22" s="19" t="s">
        <v>40</v>
      </c>
      <c r="D22" s="21"/>
      <c r="E22" s="28">
        <v>5.75</v>
      </c>
      <c r="F22" s="21"/>
      <c r="G22" s="40"/>
      <c r="H22" s="11"/>
      <c r="I22" s="11"/>
    </row>
    <row r="23" ht="15.75" customHeight="1">
      <c r="A23" s="19" t="s">
        <v>43</v>
      </c>
      <c r="B23" s="20" t="s">
        <v>44</v>
      </c>
      <c r="C23" s="19" t="s">
        <v>37</v>
      </c>
      <c r="D23" s="21"/>
      <c r="E23" s="28">
        <f>10.8+9.95</f>
        <v>20.75</v>
      </c>
      <c r="F23" s="21"/>
      <c r="G23" s="40"/>
      <c r="H23" s="11"/>
      <c r="I23" s="11"/>
    </row>
    <row r="24" ht="69.0" customHeight="1">
      <c r="A24" s="19" t="s">
        <v>45</v>
      </c>
      <c r="B24" s="42" t="s">
        <v>46</v>
      </c>
      <c r="C24" s="19" t="s">
        <v>37</v>
      </c>
      <c r="D24" s="21"/>
      <c r="E24" s="28">
        <f>20.75*0.8</f>
        <v>16.6</v>
      </c>
      <c r="F24" s="21"/>
      <c r="G24" s="40"/>
      <c r="H24" s="11"/>
      <c r="I24" s="11"/>
    </row>
    <row r="25">
      <c r="A25" s="19" t="s">
        <v>47</v>
      </c>
      <c r="B25" s="42" t="s">
        <v>48</v>
      </c>
      <c r="C25" s="19" t="s">
        <v>37</v>
      </c>
      <c r="D25" s="21"/>
      <c r="E25" s="28">
        <v>86.0</v>
      </c>
      <c r="F25" s="21"/>
      <c r="G25" s="40"/>
      <c r="H25" s="11"/>
      <c r="I25" s="11"/>
    </row>
    <row r="26" ht="15.75" customHeight="1">
      <c r="A26" s="19" t="s">
        <v>49</v>
      </c>
      <c r="B26" s="42" t="s">
        <v>50</v>
      </c>
      <c r="C26" s="19" t="s">
        <v>40</v>
      </c>
      <c r="D26" s="21"/>
      <c r="E26" s="28">
        <v>38.0</v>
      </c>
      <c r="F26" s="21"/>
      <c r="G26" s="40"/>
      <c r="H26" s="11"/>
      <c r="I26" s="11"/>
    </row>
    <row r="27" ht="15.75" customHeight="1">
      <c r="A27" s="19" t="s">
        <v>51</v>
      </c>
      <c r="B27" s="43" t="s">
        <v>52</v>
      </c>
      <c r="C27" s="19" t="s">
        <v>37</v>
      </c>
      <c r="D27" s="21"/>
      <c r="E27" s="28">
        <f t="shared" ref="E27:E28" si="1">122.25*0.8</f>
        <v>97.8</v>
      </c>
      <c r="F27" s="21"/>
      <c r="G27" s="40"/>
      <c r="H27" s="11"/>
      <c r="I27" s="11"/>
    </row>
    <row r="28">
      <c r="A28" s="19" t="s">
        <v>53</v>
      </c>
      <c r="B28" s="43" t="s">
        <v>54</v>
      </c>
      <c r="C28" s="19" t="s">
        <v>37</v>
      </c>
      <c r="D28" s="21"/>
      <c r="E28" s="28">
        <f t="shared" si="1"/>
        <v>97.8</v>
      </c>
      <c r="F28" s="21"/>
      <c r="G28" s="40"/>
      <c r="H28" s="11"/>
      <c r="I28" s="11"/>
    </row>
    <row r="29" ht="15.75" customHeight="1">
      <c r="A29" s="19" t="s">
        <v>55</v>
      </c>
      <c r="B29" s="44" t="s">
        <v>56</v>
      </c>
      <c r="C29" s="19" t="s">
        <v>16</v>
      </c>
      <c r="D29" s="21"/>
      <c r="E29" s="28">
        <v>6.0</v>
      </c>
      <c r="F29" s="21"/>
      <c r="G29" s="40"/>
      <c r="H29" s="11"/>
      <c r="I29" s="11"/>
    </row>
    <row r="30" ht="15.75" customHeight="1">
      <c r="A30" s="19" t="s">
        <v>57</v>
      </c>
      <c r="B30" s="20" t="s">
        <v>58</v>
      </c>
      <c r="C30" s="19" t="s">
        <v>37</v>
      </c>
      <c r="D30" s="21"/>
      <c r="E30" s="28">
        <f>(122.25*0.8)*0.4</f>
        <v>39.12</v>
      </c>
      <c r="F30" s="21"/>
      <c r="G30" s="40"/>
      <c r="H30" s="11"/>
      <c r="I30" s="11"/>
    </row>
    <row r="31" ht="15.75" customHeight="1">
      <c r="A31" s="19" t="s">
        <v>59</v>
      </c>
      <c r="B31" s="20" t="s">
        <v>60</v>
      </c>
      <c r="C31" s="19" t="s">
        <v>37</v>
      </c>
      <c r="D31" s="21"/>
      <c r="E31" s="28">
        <f>122.25*0.6</f>
        <v>73.35</v>
      </c>
      <c r="F31" s="21"/>
      <c r="G31" s="40"/>
      <c r="H31" s="11"/>
      <c r="I31" s="11"/>
    </row>
    <row r="32" ht="15.75" customHeight="1">
      <c r="A32" s="19" t="s">
        <v>61</v>
      </c>
      <c r="B32" s="20" t="s">
        <v>62</v>
      </c>
      <c r="C32" s="19" t="s">
        <v>37</v>
      </c>
      <c r="D32" s="21"/>
      <c r="E32" s="28">
        <f>122.25*0.8</f>
        <v>97.8</v>
      </c>
      <c r="F32" s="21"/>
      <c r="G32" s="40"/>
      <c r="H32" s="11"/>
      <c r="I32" s="11"/>
    </row>
    <row r="33" ht="15.75" customHeight="1">
      <c r="A33" s="19" t="s">
        <v>63</v>
      </c>
      <c r="B33" s="45" t="s">
        <v>64</v>
      </c>
      <c r="C33" s="19" t="s">
        <v>65</v>
      </c>
      <c r="D33" s="21"/>
      <c r="E33" s="46">
        <v>2.0</v>
      </c>
      <c r="F33" s="21"/>
      <c r="G33" s="40"/>
      <c r="H33" s="11"/>
      <c r="I33" s="11"/>
    </row>
    <row r="34">
      <c r="A34" s="19" t="s">
        <v>66</v>
      </c>
      <c r="B34" s="42" t="s">
        <v>67</v>
      </c>
      <c r="C34" s="19" t="s">
        <v>65</v>
      </c>
      <c r="D34" s="21"/>
      <c r="E34" s="46">
        <v>18.0</v>
      </c>
      <c r="F34" s="21"/>
      <c r="G34" s="40"/>
      <c r="H34" s="11"/>
      <c r="I34" s="11"/>
    </row>
    <row r="35" ht="15.75" customHeight="1">
      <c r="A35" s="19" t="s">
        <v>68</v>
      </c>
      <c r="B35" s="47" t="s">
        <v>69</v>
      </c>
      <c r="C35" s="19" t="s">
        <v>65</v>
      </c>
      <c r="D35" s="21"/>
      <c r="E35" s="41">
        <v>8.0</v>
      </c>
      <c r="F35" s="21"/>
      <c r="G35" s="40"/>
      <c r="H35" s="11"/>
      <c r="I35" s="11"/>
    </row>
    <row r="36" ht="15.75" customHeight="1">
      <c r="A36" s="19" t="s">
        <v>70</v>
      </c>
      <c r="B36" s="48" t="s">
        <v>71</v>
      </c>
      <c r="C36" s="19" t="s">
        <v>65</v>
      </c>
      <c r="D36" s="21"/>
      <c r="E36" s="28">
        <v>4.0</v>
      </c>
      <c r="F36" s="21"/>
      <c r="G36" s="40"/>
      <c r="H36" s="11"/>
      <c r="I36" s="11"/>
    </row>
    <row r="37">
      <c r="A37" s="19" t="s">
        <v>72</v>
      </c>
      <c r="B37" s="24" t="s">
        <v>73</v>
      </c>
      <c r="C37" s="25" t="s">
        <v>28</v>
      </c>
      <c r="D37" s="26"/>
      <c r="E37" s="49">
        <v>4.0</v>
      </c>
      <c r="F37" s="26"/>
      <c r="G37" s="40"/>
      <c r="H37" s="11"/>
      <c r="I37" s="11"/>
    </row>
    <row r="38" ht="15.75" customHeight="1">
      <c r="A38" s="32" t="s">
        <v>35</v>
      </c>
      <c r="B38" s="36" t="s">
        <v>74</v>
      </c>
      <c r="C38" s="30"/>
      <c r="D38" s="30"/>
      <c r="E38" s="30"/>
      <c r="F38" s="34"/>
      <c r="G38" s="40"/>
      <c r="H38" s="11"/>
      <c r="I38" s="11"/>
    </row>
    <row r="39">
      <c r="A39" s="19"/>
      <c r="B39" s="37" t="s">
        <v>75</v>
      </c>
      <c r="C39" s="38"/>
      <c r="D39" s="38"/>
      <c r="E39" s="50"/>
      <c r="F39" s="51"/>
      <c r="G39" s="40"/>
      <c r="H39" s="11"/>
      <c r="I39" s="11"/>
    </row>
    <row r="40">
      <c r="A40" s="19" t="s">
        <v>76</v>
      </c>
      <c r="B40" s="20" t="s">
        <v>77</v>
      </c>
      <c r="C40" s="19" t="s">
        <v>16</v>
      </c>
      <c r="D40" s="21"/>
      <c r="E40" s="28">
        <v>15.0</v>
      </c>
      <c r="F40" s="21"/>
      <c r="G40" s="40"/>
      <c r="H40" s="11"/>
      <c r="I40" s="11"/>
    </row>
    <row r="41">
      <c r="A41" s="19" t="s">
        <v>78</v>
      </c>
      <c r="B41" s="20" t="s">
        <v>39</v>
      </c>
      <c r="C41" s="19" t="s">
        <v>79</v>
      </c>
      <c r="D41" s="21"/>
      <c r="E41" s="28">
        <v>3.75</v>
      </c>
      <c r="F41" s="21"/>
      <c r="G41" s="40"/>
      <c r="H41" s="11"/>
      <c r="I41" s="11"/>
    </row>
    <row r="42">
      <c r="A42" s="19" t="s">
        <v>80</v>
      </c>
      <c r="B42" s="20" t="s">
        <v>81</v>
      </c>
      <c r="C42" s="19" t="s">
        <v>79</v>
      </c>
      <c r="D42" s="21"/>
      <c r="E42" s="28">
        <v>4.0</v>
      </c>
      <c r="F42" s="21"/>
      <c r="G42" s="40"/>
      <c r="H42" s="11"/>
      <c r="I42" s="11"/>
    </row>
    <row r="43" ht="15.75" customHeight="1">
      <c r="A43" s="19" t="s">
        <v>82</v>
      </c>
      <c r="B43" s="42" t="s">
        <v>48</v>
      </c>
      <c r="C43" s="19" t="s">
        <v>16</v>
      </c>
      <c r="D43" s="21"/>
      <c r="E43" s="28">
        <v>19.0</v>
      </c>
      <c r="F43" s="21"/>
      <c r="G43" s="40"/>
      <c r="H43" s="11"/>
      <c r="I43" s="11"/>
    </row>
    <row r="44" ht="15.75" customHeight="1">
      <c r="A44" s="19" t="s">
        <v>83</v>
      </c>
      <c r="B44" s="42" t="s">
        <v>84</v>
      </c>
      <c r="C44" s="19" t="s">
        <v>37</v>
      </c>
      <c r="D44" s="21"/>
      <c r="E44" s="28">
        <f>1.4*22.79</f>
        <v>31.906</v>
      </c>
      <c r="F44" s="21"/>
      <c r="G44" s="40"/>
      <c r="H44" s="11"/>
      <c r="I44" s="11"/>
    </row>
    <row r="45" ht="15.75" customHeight="1">
      <c r="A45" s="19" t="s">
        <v>85</v>
      </c>
      <c r="B45" s="42" t="s">
        <v>60</v>
      </c>
      <c r="C45" s="19" t="s">
        <v>37</v>
      </c>
      <c r="D45" s="21"/>
      <c r="E45" s="28">
        <v>61.2</v>
      </c>
      <c r="F45" s="21"/>
      <c r="G45" s="40"/>
      <c r="H45" s="11"/>
      <c r="I45" s="11"/>
    </row>
    <row r="46">
      <c r="A46" s="19" t="s">
        <v>86</v>
      </c>
      <c r="B46" s="20" t="s">
        <v>62</v>
      </c>
      <c r="C46" s="19" t="s">
        <v>37</v>
      </c>
      <c r="D46" s="21"/>
      <c r="E46" s="28">
        <f>1.2*22.79</f>
        <v>27.348</v>
      </c>
      <c r="F46" s="21"/>
      <c r="G46" s="40"/>
      <c r="H46" s="11"/>
      <c r="I46" s="11"/>
    </row>
    <row r="47">
      <c r="A47" s="19" t="s">
        <v>87</v>
      </c>
      <c r="B47" s="42" t="s">
        <v>88</v>
      </c>
      <c r="C47" s="19" t="s">
        <v>37</v>
      </c>
      <c r="D47" s="21"/>
      <c r="E47" s="28">
        <f>8.78*1.73</f>
        <v>15.1894</v>
      </c>
      <c r="F47" s="21"/>
      <c r="G47" s="40"/>
      <c r="H47" s="11"/>
      <c r="I47" s="11"/>
    </row>
    <row r="48">
      <c r="A48" s="19" t="s">
        <v>89</v>
      </c>
      <c r="B48" s="42" t="s">
        <v>90</v>
      </c>
      <c r="C48" s="19" t="s">
        <v>65</v>
      </c>
      <c r="D48" s="21"/>
      <c r="E48" s="28">
        <v>3.0</v>
      </c>
      <c r="F48" s="21"/>
      <c r="G48" s="40"/>
      <c r="H48" s="11"/>
      <c r="I48" s="11"/>
    </row>
    <row r="49">
      <c r="A49" s="52">
        <v>3.0</v>
      </c>
      <c r="B49" s="53" t="s">
        <v>91</v>
      </c>
      <c r="C49" s="30"/>
      <c r="D49" s="30"/>
      <c r="E49" s="30"/>
      <c r="F49" s="34"/>
      <c r="G49" s="15"/>
      <c r="H49" s="11"/>
      <c r="I49" s="11"/>
    </row>
    <row r="50" ht="15.0" customHeight="1">
      <c r="A50" s="32">
        <v>3.1</v>
      </c>
      <c r="B50" s="33" t="s">
        <v>92</v>
      </c>
      <c r="C50" s="30"/>
      <c r="D50" s="30"/>
      <c r="E50" s="30"/>
      <c r="F50" s="34"/>
      <c r="G50" s="18"/>
      <c r="H50" s="11"/>
      <c r="I50" s="11"/>
    </row>
    <row r="51" ht="15.0" customHeight="1">
      <c r="A51" s="32" t="s">
        <v>93</v>
      </c>
      <c r="B51" s="36" t="s">
        <v>94</v>
      </c>
      <c r="C51" s="30"/>
      <c r="D51" s="30"/>
      <c r="E51" s="30"/>
      <c r="F51" s="34"/>
      <c r="G51" s="18"/>
      <c r="H51" s="11"/>
      <c r="I51" s="11"/>
    </row>
    <row r="52">
      <c r="A52" s="54"/>
      <c r="B52" s="37" t="s">
        <v>95</v>
      </c>
      <c r="C52" s="38"/>
      <c r="D52" s="38"/>
      <c r="E52" s="39"/>
      <c r="F52" s="28"/>
      <c r="G52" s="55"/>
      <c r="H52" s="56"/>
      <c r="I52" s="11"/>
    </row>
    <row r="53">
      <c r="A53" s="54" t="s">
        <v>96</v>
      </c>
      <c r="B53" s="20" t="s">
        <v>36</v>
      </c>
      <c r="C53" s="19" t="s">
        <v>16</v>
      </c>
      <c r="D53" s="21"/>
      <c r="E53" s="28">
        <v>120.0</v>
      </c>
      <c r="F53" s="21"/>
      <c r="G53" s="55"/>
      <c r="H53" s="56"/>
      <c r="I53" s="11"/>
    </row>
    <row r="54">
      <c r="A54" s="54" t="s">
        <v>97</v>
      </c>
      <c r="B54" s="20" t="s">
        <v>39</v>
      </c>
      <c r="C54" s="19" t="s">
        <v>79</v>
      </c>
      <c r="D54" s="21"/>
      <c r="E54" s="28">
        <v>30.0</v>
      </c>
      <c r="F54" s="21"/>
      <c r="G54" s="55"/>
      <c r="H54" s="56"/>
      <c r="I54" s="11"/>
    </row>
    <row r="55">
      <c r="A55" s="54" t="s">
        <v>98</v>
      </c>
      <c r="B55" s="20" t="s">
        <v>81</v>
      </c>
      <c r="C55" s="19" t="s">
        <v>79</v>
      </c>
      <c r="D55" s="21"/>
      <c r="E55" s="28">
        <v>8.5</v>
      </c>
      <c r="F55" s="21"/>
      <c r="G55" s="55"/>
      <c r="H55" s="56"/>
      <c r="I55" s="11"/>
    </row>
    <row r="56">
      <c r="A56" s="54" t="s">
        <v>99</v>
      </c>
      <c r="B56" s="20" t="s">
        <v>44</v>
      </c>
      <c r="C56" s="19" t="s">
        <v>16</v>
      </c>
      <c r="D56" s="21"/>
      <c r="E56" s="28">
        <f>14.4+13.2</f>
        <v>27.6</v>
      </c>
      <c r="F56" s="21"/>
      <c r="G56" s="55"/>
      <c r="H56" s="56"/>
      <c r="I56" s="11"/>
    </row>
    <row r="57">
      <c r="A57" s="54" t="s">
        <v>100</v>
      </c>
      <c r="B57" s="42" t="s">
        <v>46</v>
      </c>
      <c r="C57" s="19" t="s">
        <v>16</v>
      </c>
      <c r="D57" s="21"/>
      <c r="E57" s="28">
        <f>27.6*0.9</f>
        <v>24.84</v>
      </c>
      <c r="F57" s="21"/>
      <c r="G57" s="55"/>
      <c r="H57" s="56"/>
      <c r="I57" s="11"/>
    </row>
    <row r="58">
      <c r="A58" s="54" t="s">
        <v>101</v>
      </c>
      <c r="B58" s="42" t="s">
        <v>48</v>
      </c>
      <c r="C58" s="19" t="s">
        <v>16</v>
      </c>
      <c r="D58" s="21"/>
      <c r="E58" s="28">
        <v>69.0</v>
      </c>
      <c r="F58" s="21"/>
      <c r="G58" s="55"/>
      <c r="H58" s="56"/>
      <c r="I58" s="11"/>
    </row>
    <row r="59">
      <c r="A59" s="54" t="s">
        <v>102</v>
      </c>
      <c r="B59" s="42" t="s">
        <v>50</v>
      </c>
      <c r="C59" s="19" t="s">
        <v>79</v>
      </c>
      <c r="D59" s="21"/>
      <c r="E59" s="28">
        <v>44.0</v>
      </c>
      <c r="F59" s="21"/>
      <c r="G59" s="55"/>
      <c r="H59" s="56"/>
      <c r="I59" s="11"/>
    </row>
    <row r="60">
      <c r="A60" s="54" t="s">
        <v>103</v>
      </c>
      <c r="B60" s="42" t="s">
        <v>104</v>
      </c>
      <c r="C60" s="19" t="s">
        <v>105</v>
      </c>
      <c r="D60" s="21"/>
      <c r="E60" s="28">
        <f>44*0.8</f>
        <v>35.2</v>
      </c>
      <c r="F60" s="21"/>
      <c r="G60" s="55"/>
      <c r="H60" s="56"/>
      <c r="I60" s="11"/>
    </row>
    <row r="61" ht="15.75" customHeight="1">
      <c r="A61" s="54" t="s">
        <v>106</v>
      </c>
      <c r="B61" s="42" t="s">
        <v>107</v>
      </c>
      <c r="C61" s="19" t="s">
        <v>105</v>
      </c>
      <c r="D61" s="21"/>
      <c r="E61" s="28">
        <f>44*0.25</f>
        <v>11</v>
      </c>
      <c r="F61" s="21"/>
      <c r="G61" s="55"/>
      <c r="H61" s="56"/>
      <c r="I61" s="11"/>
    </row>
    <row r="62">
      <c r="A62" s="54" t="s">
        <v>108</v>
      </c>
      <c r="B62" s="42" t="s">
        <v>109</v>
      </c>
      <c r="C62" s="19" t="s">
        <v>105</v>
      </c>
      <c r="D62" s="21"/>
      <c r="E62" s="28">
        <f>44*0.45*0.25</f>
        <v>4.95</v>
      </c>
      <c r="F62" s="21"/>
      <c r="G62" s="55"/>
      <c r="H62" s="56"/>
      <c r="I62" s="11"/>
    </row>
    <row r="63" ht="15.75" customHeight="1">
      <c r="A63" s="54" t="s">
        <v>110</v>
      </c>
      <c r="B63" s="42" t="s">
        <v>111</v>
      </c>
      <c r="C63" s="19" t="s">
        <v>37</v>
      </c>
      <c r="D63" s="21"/>
      <c r="E63" s="28">
        <f>91.28+6</f>
        <v>97.28</v>
      </c>
      <c r="F63" s="21"/>
      <c r="G63" s="55"/>
      <c r="H63" s="56"/>
      <c r="I63" s="11"/>
    </row>
    <row r="64">
      <c r="A64" s="54" t="s">
        <v>112</v>
      </c>
      <c r="B64" s="20" t="s">
        <v>58</v>
      </c>
      <c r="C64" s="19" t="s">
        <v>37</v>
      </c>
      <c r="D64" s="21"/>
      <c r="E64" s="28">
        <f>97.28*0.4</f>
        <v>38.912</v>
      </c>
      <c r="F64" s="21"/>
      <c r="G64" s="55"/>
      <c r="H64" s="56"/>
      <c r="I64" s="11"/>
    </row>
    <row r="65">
      <c r="A65" s="54" t="s">
        <v>113</v>
      </c>
      <c r="B65" s="20" t="s">
        <v>60</v>
      </c>
      <c r="C65" s="19" t="s">
        <v>37</v>
      </c>
      <c r="D65" s="21"/>
      <c r="E65" s="28">
        <f>97.28*0.6</f>
        <v>58.368</v>
      </c>
      <c r="F65" s="21"/>
      <c r="G65" s="55"/>
      <c r="H65" s="56"/>
      <c r="I65" s="11"/>
    </row>
    <row r="66">
      <c r="A66" s="54" t="s">
        <v>114</v>
      </c>
      <c r="B66" s="20" t="s">
        <v>62</v>
      </c>
      <c r="C66" s="19" t="s">
        <v>37</v>
      </c>
      <c r="D66" s="21"/>
      <c r="E66" s="28">
        <f>97.28*0.8</f>
        <v>77.824</v>
      </c>
      <c r="F66" s="21"/>
      <c r="G66" s="55"/>
      <c r="H66" s="56"/>
      <c r="I66" s="11"/>
    </row>
    <row r="67">
      <c r="A67" s="54" t="s">
        <v>115</v>
      </c>
      <c r="B67" s="45" t="s">
        <v>116</v>
      </c>
      <c r="C67" s="19" t="s">
        <v>65</v>
      </c>
      <c r="D67" s="21"/>
      <c r="E67" s="46">
        <v>2.0</v>
      </c>
      <c r="F67" s="21"/>
      <c r="G67" s="55"/>
      <c r="H67" s="56"/>
      <c r="I67" s="11"/>
    </row>
    <row r="68">
      <c r="A68" s="54" t="s">
        <v>117</v>
      </c>
      <c r="B68" s="42" t="s">
        <v>67</v>
      </c>
      <c r="C68" s="19" t="s">
        <v>65</v>
      </c>
      <c r="D68" s="21"/>
      <c r="E68" s="46">
        <v>18.0</v>
      </c>
      <c r="F68" s="21"/>
      <c r="G68" s="55"/>
      <c r="H68" s="56"/>
      <c r="I68" s="11"/>
    </row>
    <row r="69">
      <c r="A69" s="54" t="s">
        <v>118</v>
      </c>
      <c r="B69" s="42" t="s">
        <v>119</v>
      </c>
      <c r="C69" s="19" t="s">
        <v>65</v>
      </c>
      <c r="D69" s="21"/>
      <c r="E69" s="46">
        <v>3.0</v>
      </c>
      <c r="F69" s="21"/>
      <c r="G69" s="55"/>
      <c r="H69" s="56"/>
      <c r="I69" s="11"/>
    </row>
    <row r="70">
      <c r="A70" s="54" t="s">
        <v>120</v>
      </c>
      <c r="B70" s="47" t="s">
        <v>121</v>
      </c>
      <c r="C70" s="19" t="s">
        <v>65</v>
      </c>
      <c r="D70" s="21"/>
      <c r="E70" s="41">
        <v>8.0</v>
      </c>
      <c r="F70" s="21"/>
      <c r="G70" s="55"/>
      <c r="H70" s="56"/>
      <c r="I70" s="11"/>
    </row>
    <row r="71">
      <c r="A71" s="54" t="s">
        <v>122</v>
      </c>
      <c r="B71" s="48" t="s">
        <v>123</v>
      </c>
      <c r="C71" s="19" t="s">
        <v>65</v>
      </c>
      <c r="D71" s="21"/>
      <c r="E71" s="28">
        <v>4.0</v>
      </c>
      <c r="F71" s="21"/>
      <c r="G71" s="55"/>
      <c r="H71" s="56"/>
      <c r="I71" s="11"/>
    </row>
    <row r="72">
      <c r="A72" s="54" t="s">
        <v>124</v>
      </c>
      <c r="B72" s="20" t="s">
        <v>73</v>
      </c>
      <c r="C72" s="19" t="s">
        <v>28</v>
      </c>
      <c r="D72" s="21"/>
      <c r="E72" s="28">
        <v>2.0</v>
      </c>
      <c r="F72" s="21"/>
      <c r="G72" s="55"/>
      <c r="H72" s="56"/>
      <c r="I72" s="11"/>
    </row>
    <row r="73" ht="15.75" customHeight="1">
      <c r="A73" s="57"/>
      <c r="G73" s="55"/>
      <c r="H73" s="56"/>
      <c r="I73" s="11"/>
    </row>
    <row r="74">
      <c r="A74" s="32">
        <v>3.2</v>
      </c>
      <c r="B74" s="33" t="s">
        <v>125</v>
      </c>
      <c r="C74" s="30"/>
      <c r="D74" s="30"/>
      <c r="E74" s="30"/>
      <c r="F74" s="34"/>
      <c r="G74" s="18"/>
      <c r="H74" s="56"/>
      <c r="I74" s="11"/>
    </row>
    <row r="75">
      <c r="A75" s="32" t="s">
        <v>126</v>
      </c>
      <c r="B75" s="36" t="s">
        <v>127</v>
      </c>
      <c r="C75" s="30"/>
      <c r="D75" s="30"/>
      <c r="E75" s="30"/>
      <c r="F75" s="30"/>
      <c r="G75" s="34"/>
      <c r="H75" s="11"/>
      <c r="I75" s="11"/>
    </row>
    <row r="76">
      <c r="A76" s="19"/>
      <c r="B76" s="58" t="s">
        <v>128</v>
      </c>
      <c r="C76" s="38"/>
      <c r="D76" s="38"/>
      <c r="E76" s="50"/>
      <c r="F76" s="51"/>
      <c r="G76" s="55"/>
      <c r="H76" s="56"/>
      <c r="I76" s="11"/>
    </row>
    <row r="77">
      <c r="A77" s="19" t="s">
        <v>129</v>
      </c>
      <c r="B77" s="20" t="s">
        <v>36</v>
      </c>
      <c r="C77" s="19" t="s">
        <v>16</v>
      </c>
      <c r="D77" s="21"/>
      <c r="E77" s="28">
        <v>24.0</v>
      </c>
      <c r="F77" s="21"/>
      <c r="G77" s="55"/>
      <c r="H77" s="56"/>
      <c r="I77" s="11"/>
    </row>
    <row r="78">
      <c r="A78" s="19" t="s">
        <v>130</v>
      </c>
      <c r="B78" s="20" t="s">
        <v>44</v>
      </c>
      <c r="C78" s="19" t="s">
        <v>16</v>
      </c>
      <c r="D78" s="21"/>
      <c r="E78" s="28">
        <f>5.28+0.24</f>
        <v>5.52</v>
      </c>
      <c r="F78" s="21"/>
      <c r="G78" s="55"/>
      <c r="H78" s="56"/>
      <c r="I78" s="11"/>
    </row>
    <row r="79">
      <c r="A79" s="19" t="s">
        <v>131</v>
      </c>
      <c r="B79" s="42" t="s">
        <v>46</v>
      </c>
      <c r="C79" s="19" t="s">
        <v>16</v>
      </c>
      <c r="D79" s="21"/>
      <c r="E79" s="28">
        <f>(5.28+0.24)*0.9</f>
        <v>4.968</v>
      </c>
      <c r="F79" s="21"/>
      <c r="G79" s="55"/>
      <c r="H79" s="56"/>
      <c r="I79" s="11"/>
    </row>
    <row r="80">
      <c r="A80" s="19" t="s">
        <v>132</v>
      </c>
      <c r="B80" s="42" t="s">
        <v>48</v>
      </c>
      <c r="C80" s="19" t="s">
        <v>16</v>
      </c>
      <c r="D80" s="21"/>
      <c r="E80" s="28">
        <f>15.5+4.3</f>
        <v>19.8</v>
      </c>
      <c r="F80" s="21"/>
      <c r="G80" s="55"/>
      <c r="H80" s="56"/>
      <c r="I80" s="11"/>
    </row>
    <row r="81">
      <c r="A81" s="19" t="s">
        <v>133</v>
      </c>
      <c r="B81" s="42" t="s">
        <v>50</v>
      </c>
      <c r="C81" s="19" t="s">
        <v>79</v>
      </c>
      <c r="D81" s="21"/>
      <c r="E81" s="28">
        <v>19.0</v>
      </c>
      <c r="F81" s="21"/>
      <c r="G81" s="55"/>
      <c r="H81" s="56"/>
      <c r="I81" s="11"/>
    </row>
    <row r="82">
      <c r="A82" s="19" t="s">
        <v>134</v>
      </c>
      <c r="B82" s="42" t="s">
        <v>104</v>
      </c>
      <c r="C82" s="19" t="s">
        <v>105</v>
      </c>
      <c r="D82" s="21"/>
      <c r="E82" s="28">
        <f>(19+4)*0.75</f>
        <v>17.25</v>
      </c>
      <c r="F82" s="21"/>
      <c r="G82" s="55"/>
      <c r="H82" s="56"/>
      <c r="I82" s="11"/>
    </row>
    <row r="83" ht="15.75" customHeight="1">
      <c r="A83" s="19" t="s">
        <v>135</v>
      </c>
      <c r="B83" s="42" t="s">
        <v>107</v>
      </c>
      <c r="C83" s="19" t="s">
        <v>105</v>
      </c>
      <c r="D83" s="21"/>
      <c r="E83" s="28">
        <f>(19+4)*0.25</f>
        <v>5.75</v>
      </c>
      <c r="F83" s="21"/>
      <c r="G83" s="55"/>
      <c r="H83" s="56"/>
      <c r="I83" s="11"/>
    </row>
    <row r="84">
      <c r="A84" s="19" t="s">
        <v>136</v>
      </c>
      <c r="B84" s="42" t="s">
        <v>109</v>
      </c>
      <c r="C84" s="19" t="s">
        <v>105</v>
      </c>
      <c r="D84" s="21"/>
      <c r="E84" s="28">
        <f>(19+4)*0.45*0.25</f>
        <v>2.5875</v>
      </c>
      <c r="F84" s="21"/>
      <c r="G84" s="55"/>
      <c r="H84" s="56"/>
      <c r="I84" s="11"/>
    </row>
    <row r="85" ht="15.75" customHeight="1">
      <c r="A85" s="19" t="s">
        <v>137</v>
      </c>
      <c r="B85" s="42" t="s">
        <v>111</v>
      </c>
      <c r="C85" s="19" t="s">
        <v>37</v>
      </c>
      <c r="D85" s="21"/>
      <c r="E85" s="28">
        <f>(17.3*2)+8.49+8.36+10.15</f>
        <v>61.6</v>
      </c>
      <c r="F85" s="21"/>
      <c r="G85" s="55"/>
      <c r="H85" s="56"/>
      <c r="I85" s="11"/>
    </row>
    <row r="86" ht="15.75" customHeight="1">
      <c r="A86" s="19" t="s">
        <v>138</v>
      </c>
      <c r="B86" s="20" t="s">
        <v>58</v>
      </c>
      <c r="C86" s="19" t="s">
        <v>37</v>
      </c>
      <c r="D86" s="21"/>
      <c r="E86" s="28">
        <f>E85*0.4</f>
        <v>24.64</v>
      </c>
      <c r="F86" s="21"/>
      <c r="G86" s="55"/>
      <c r="H86" s="56"/>
      <c r="I86" s="11"/>
    </row>
    <row r="87">
      <c r="A87" s="19" t="s">
        <v>139</v>
      </c>
      <c r="B87" s="20" t="s">
        <v>60</v>
      </c>
      <c r="C87" s="19" t="s">
        <v>37</v>
      </c>
      <c r="D87" s="21"/>
      <c r="E87" s="28">
        <f>E85*0.6</f>
        <v>36.96</v>
      </c>
      <c r="F87" s="21"/>
      <c r="G87" s="55"/>
      <c r="H87" s="56"/>
      <c r="I87" s="11"/>
    </row>
    <row r="88">
      <c r="A88" s="19" t="s">
        <v>140</v>
      </c>
      <c r="B88" s="20" t="s">
        <v>62</v>
      </c>
      <c r="C88" s="19" t="s">
        <v>37</v>
      </c>
      <c r="D88" s="21"/>
      <c r="E88" s="28">
        <f>E85*0.8</f>
        <v>49.28</v>
      </c>
      <c r="F88" s="21"/>
      <c r="G88" s="55"/>
      <c r="H88" s="56"/>
      <c r="I88" s="11"/>
    </row>
    <row r="89">
      <c r="A89" s="19" t="s">
        <v>141</v>
      </c>
      <c r="B89" s="45" t="s">
        <v>142</v>
      </c>
      <c r="C89" s="19" t="s">
        <v>65</v>
      </c>
      <c r="D89" s="21"/>
      <c r="E89" s="46">
        <v>4.0</v>
      </c>
      <c r="F89" s="21"/>
      <c r="G89" s="55"/>
      <c r="H89" s="56"/>
      <c r="I89" s="11"/>
    </row>
    <row r="90" ht="15.75" customHeight="1">
      <c r="A90" s="19" t="s">
        <v>143</v>
      </c>
      <c r="B90" s="42" t="s">
        <v>67</v>
      </c>
      <c r="C90" s="19" t="s">
        <v>65</v>
      </c>
      <c r="D90" s="21"/>
      <c r="E90" s="46">
        <v>3.0</v>
      </c>
      <c r="F90" s="21"/>
      <c r="G90" s="55"/>
      <c r="H90" s="56"/>
      <c r="I90" s="11"/>
    </row>
    <row r="91" ht="15.75" customHeight="1">
      <c r="A91" s="19" t="s">
        <v>144</v>
      </c>
      <c r="B91" s="42" t="s">
        <v>119</v>
      </c>
      <c r="C91" s="19" t="s">
        <v>65</v>
      </c>
      <c r="D91" s="21"/>
      <c r="E91" s="46">
        <v>2.0</v>
      </c>
      <c r="F91" s="21"/>
      <c r="G91" s="55"/>
      <c r="H91" s="56"/>
      <c r="I91" s="11"/>
    </row>
    <row r="92">
      <c r="A92" s="19" t="s">
        <v>145</v>
      </c>
      <c r="B92" s="42" t="s">
        <v>146</v>
      </c>
      <c r="C92" s="19" t="s">
        <v>65</v>
      </c>
      <c r="D92" s="21"/>
      <c r="E92" s="41">
        <v>2.0</v>
      </c>
      <c r="F92" s="21"/>
      <c r="G92" s="55"/>
      <c r="H92" s="11"/>
    </row>
    <row r="93">
      <c r="A93" s="19" t="s">
        <v>147</v>
      </c>
      <c r="B93" s="47" t="s">
        <v>148</v>
      </c>
      <c r="C93" s="19" t="s">
        <v>65</v>
      </c>
      <c r="D93" s="21"/>
      <c r="E93" s="41">
        <v>2.0</v>
      </c>
      <c r="F93" s="21"/>
      <c r="G93" s="55"/>
      <c r="H93" s="56"/>
      <c r="I93" s="11"/>
    </row>
    <row r="94">
      <c r="A94" s="19" t="s">
        <v>149</v>
      </c>
      <c r="B94" s="48" t="s">
        <v>150</v>
      </c>
      <c r="C94" s="19" t="s">
        <v>65</v>
      </c>
      <c r="D94" s="21"/>
      <c r="E94" s="28">
        <v>1.0</v>
      </c>
      <c r="F94" s="21"/>
      <c r="G94" s="55"/>
      <c r="H94" s="56"/>
      <c r="I94" s="11"/>
    </row>
    <row r="95">
      <c r="A95" s="19" t="s">
        <v>151</v>
      </c>
      <c r="B95" s="24" t="s">
        <v>73</v>
      </c>
      <c r="C95" s="25" t="s">
        <v>28</v>
      </c>
      <c r="D95" s="26"/>
      <c r="E95" s="49">
        <v>1.0</v>
      </c>
      <c r="F95" s="26"/>
      <c r="G95" s="55"/>
      <c r="H95" s="56"/>
      <c r="I95" s="11"/>
    </row>
    <row r="96">
      <c r="A96" s="19" t="s">
        <v>152</v>
      </c>
      <c r="B96" s="20" t="s">
        <v>153</v>
      </c>
      <c r="C96" s="25" t="s">
        <v>65</v>
      </c>
      <c r="D96" s="21"/>
      <c r="E96" s="28">
        <v>1.0</v>
      </c>
      <c r="F96" s="26"/>
      <c r="G96" s="55"/>
      <c r="H96" s="56"/>
      <c r="I96" s="11"/>
    </row>
    <row r="97">
      <c r="A97" s="19" t="s">
        <v>154</v>
      </c>
      <c r="B97" s="20" t="s">
        <v>155</v>
      </c>
      <c r="C97" s="25" t="s">
        <v>65</v>
      </c>
      <c r="D97" s="21"/>
      <c r="E97" s="28">
        <v>1.0</v>
      </c>
      <c r="F97" s="26"/>
      <c r="G97" s="55"/>
      <c r="H97" s="56"/>
      <c r="I97" s="11"/>
    </row>
    <row r="98">
      <c r="A98" s="19" t="s">
        <v>156</v>
      </c>
      <c r="B98" s="20" t="s">
        <v>157</v>
      </c>
      <c r="C98" s="25" t="s">
        <v>65</v>
      </c>
      <c r="D98" s="21"/>
      <c r="E98" s="28">
        <v>1.0</v>
      </c>
      <c r="F98" s="26"/>
      <c r="G98" s="55"/>
      <c r="H98" s="56"/>
      <c r="I98" s="11"/>
    </row>
    <row r="99">
      <c r="A99" s="19" t="s">
        <v>158</v>
      </c>
      <c r="B99" s="43" t="s">
        <v>159</v>
      </c>
      <c r="C99" s="25" t="s">
        <v>65</v>
      </c>
      <c r="D99" s="21"/>
      <c r="E99" s="28">
        <v>2.0</v>
      </c>
      <c r="F99" s="26"/>
      <c r="G99" s="55"/>
      <c r="H99" s="56"/>
      <c r="I99" s="11"/>
    </row>
    <row r="100">
      <c r="A100" s="19" t="s">
        <v>160</v>
      </c>
      <c r="B100" s="43" t="s">
        <v>161</v>
      </c>
      <c r="C100" s="19" t="s">
        <v>65</v>
      </c>
      <c r="D100" s="21"/>
      <c r="E100" s="28">
        <v>1.0</v>
      </c>
      <c r="F100" s="21"/>
      <c r="G100" s="55"/>
      <c r="H100" s="56"/>
      <c r="I100" s="11"/>
    </row>
    <row r="101">
      <c r="A101" s="19" t="s">
        <v>162</v>
      </c>
      <c r="B101" s="59" t="s">
        <v>163</v>
      </c>
      <c r="C101" s="19" t="s">
        <v>65</v>
      </c>
      <c r="D101" s="21"/>
      <c r="E101" s="28">
        <v>1.0</v>
      </c>
      <c r="F101" s="21"/>
      <c r="G101" s="55"/>
      <c r="H101" s="56"/>
      <c r="I101" s="11"/>
    </row>
    <row r="102">
      <c r="A102" s="19" t="s">
        <v>164</v>
      </c>
      <c r="B102" s="42" t="s">
        <v>84</v>
      </c>
      <c r="C102" s="19" t="s">
        <v>37</v>
      </c>
      <c r="D102" s="21"/>
      <c r="E102" s="28">
        <f>1.4*8.15</f>
        <v>11.41</v>
      </c>
      <c r="F102" s="21"/>
      <c r="G102" s="55"/>
      <c r="H102" s="56"/>
      <c r="I102" s="11"/>
    </row>
    <row r="103">
      <c r="A103" s="19" t="s">
        <v>165</v>
      </c>
      <c r="B103" s="42" t="s">
        <v>166</v>
      </c>
      <c r="C103" s="19" t="s">
        <v>79</v>
      </c>
      <c r="D103" s="21"/>
      <c r="E103" s="28">
        <v>8.15</v>
      </c>
      <c r="F103" s="21"/>
      <c r="G103" s="55"/>
      <c r="H103" s="56"/>
      <c r="I103" s="11"/>
    </row>
    <row r="104">
      <c r="A104" s="32" t="s">
        <v>167</v>
      </c>
      <c r="B104" s="36" t="s">
        <v>168</v>
      </c>
      <c r="C104" s="30"/>
      <c r="D104" s="30"/>
      <c r="E104" s="30"/>
      <c r="F104" s="34"/>
      <c r="G104" s="18"/>
      <c r="H104" s="56"/>
      <c r="I104" s="11"/>
    </row>
    <row r="105">
      <c r="A105" s="19"/>
      <c r="B105" s="37" t="s">
        <v>75</v>
      </c>
      <c r="C105" s="38"/>
      <c r="D105" s="38"/>
      <c r="E105" s="50"/>
      <c r="F105" s="51"/>
      <c r="G105" s="55"/>
      <c r="H105" s="56"/>
      <c r="I105" s="11"/>
      <c r="K105" s="60" t="str">
        <f>LOWER(C105)</f>
        <v/>
      </c>
    </row>
    <row r="106">
      <c r="A106" s="19" t="s">
        <v>169</v>
      </c>
      <c r="B106" s="20" t="s">
        <v>36</v>
      </c>
      <c r="C106" s="19" t="s">
        <v>16</v>
      </c>
      <c r="D106" s="21"/>
      <c r="E106" s="28">
        <v>15.0</v>
      </c>
      <c r="F106" s="21"/>
      <c r="G106" s="55"/>
      <c r="H106" s="56"/>
      <c r="I106" s="11"/>
    </row>
    <row r="107">
      <c r="A107" s="19" t="s">
        <v>170</v>
      </c>
      <c r="B107" s="20" t="s">
        <v>39</v>
      </c>
      <c r="C107" s="19" t="s">
        <v>79</v>
      </c>
      <c r="D107" s="21"/>
      <c r="E107" s="28">
        <v>3.75</v>
      </c>
      <c r="F107" s="21"/>
      <c r="G107" s="55"/>
      <c r="H107" s="56"/>
      <c r="I107" s="11"/>
    </row>
    <row r="108">
      <c r="A108" s="19" t="s">
        <v>171</v>
      </c>
      <c r="B108" s="20" t="s">
        <v>81</v>
      </c>
      <c r="C108" s="19" t="s">
        <v>79</v>
      </c>
      <c r="D108" s="21"/>
      <c r="E108" s="28">
        <v>4.0</v>
      </c>
      <c r="F108" s="21"/>
      <c r="G108" s="55"/>
      <c r="H108" s="56"/>
      <c r="I108" s="11"/>
    </row>
    <row r="109">
      <c r="A109" s="19" t="s">
        <v>172</v>
      </c>
      <c r="B109" s="20" t="s">
        <v>44</v>
      </c>
      <c r="C109" s="19" t="s">
        <v>16</v>
      </c>
      <c r="D109" s="21"/>
      <c r="E109" s="28">
        <v>2.16</v>
      </c>
      <c r="F109" s="21"/>
      <c r="G109" s="55"/>
      <c r="H109" s="56"/>
      <c r="I109" s="11"/>
    </row>
    <row r="110">
      <c r="A110" s="19" t="s">
        <v>173</v>
      </c>
      <c r="B110" s="42" t="s">
        <v>46</v>
      </c>
      <c r="C110" s="19" t="s">
        <v>16</v>
      </c>
      <c r="D110" s="21"/>
      <c r="E110" s="28">
        <f>2.16*0.9</f>
        <v>1.944</v>
      </c>
      <c r="F110" s="21"/>
      <c r="G110" s="55"/>
      <c r="H110" s="56"/>
      <c r="I110" s="11"/>
    </row>
    <row r="111">
      <c r="A111" s="19" t="s">
        <v>174</v>
      </c>
      <c r="B111" s="42" t="s">
        <v>48</v>
      </c>
      <c r="C111" s="19" t="s">
        <v>16</v>
      </c>
      <c r="D111" s="21"/>
      <c r="E111" s="28">
        <v>19.0</v>
      </c>
      <c r="F111" s="21"/>
      <c r="G111" s="55"/>
      <c r="H111" s="56"/>
      <c r="I111" s="11"/>
    </row>
    <row r="112">
      <c r="A112" s="19" t="s">
        <v>175</v>
      </c>
      <c r="B112" s="42" t="s">
        <v>166</v>
      </c>
      <c r="C112" s="19" t="s">
        <v>79</v>
      </c>
      <c r="D112" s="21"/>
      <c r="E112" s="28">
        <v>14.97</v>
      </c>
      <c r="F112" s="21"/>
      <c r="G112" s="55"/>
      <c r="H112" s="56"/>
      <c r="I112" s="11"/>
    </row>
    <row r="113" ht="15.75" customHeight="1">
      <c r="A113" s="19" t="s">
        <v>176</v>
      </c>
      <c r="B113" s="42" t="s">
        <v>104</v>
      </c>
      <c r="C113" s="19" t="s">
        <v>105</v>
      </c>
      <c r="D113" s="21"/>
      <c r="E113" s="28">
        <f>22.79*0.8</f>
        <v>18.232</v>
      </c>
      <c r="F113" s="21"/>
      <c r="G113" s="55"/>
      <c r="H113" s="56"/>
      <c r="I113" s="11"/>
    </row>
    <row r="114" ht="15.75" customHeight="1">
      <c r="A114" s="19" t="s">
        <v>177</v>
      </c>
      <c r="B114" s="42" t="s">
        <v>107</v>
      </c>
      <c r="C114" s="19" t="s">
        <v>105</v>
      </c>
      <c r="D114" s="21"/>
      <c r="E114" s="28">
        <f>22.79*0.3</f>
        <v>6.837</v>
      </c>
      <c r="F114" s="21"/>
      <c r="G114" s="55"/>
      <c r="H114" s="56"/>
      <c r="I114" s="11"/>
    </row>
    <row r="115" ht="15.75" customHeight="1">
      <c r="A115" s="19" t="s">
        <v>178</v>
      </c>
      <c r="B115" s="42" t="s">
        <v>109</v>
      </c>
      <c r="C115" s="19" t="s">
        <v>105</v>
      </c>
      <c r="D115" s="21"/>
      <c r="E115" s="28">
        <f>22.79*0.45*0.25</f>
        <v>2.563875</v>
      </c>
      <c r="F115" s="21"/>
      <c r="G115" s="55"/>
      <c r="H115" s="56"/>
      <c r="I115" s="11"/>
    </row>
    <row r="116" ht="15.75" customHeight="1">
      <c r="A116" s="19" t="s">
        <v>179</v>
      </c>
      <c r="B116" s="42" t="s">
        <v>111</v>
      </c>
      <c r="C116" s="19" t="s">
        <v>37</v>
      </c>
      <c r="D116" s="21"/>
      <c r="E116" s="28">
        <v>61.2</v>
      </c>
      <c r="F116" s="21"/>
      <c r="G116" s="55"/>
      <c r="H116" s="56"/>
      <c r="I116" s="11"/>
    </row>
    <row r="117" ht="15.75" customHeight="1">
      <c r="A117" s="19" t="s">
        <v>180</v>
      </c>
      <c r="B117" s="42" t="s">
        <v>84</v>
      </c>
      <c r="C117" s="19" t="s">
        <v>37</v>
      </c>
      <c r="D117" s="21"/>
      <c r="E117" s="28">
        <f>1.4*22.79</f>
        <v>31.906</v>
      </c>
      <c r="F117" s="21"/>
      <c r="G117" s="55"/>
      <c r="H117" s="56"/>
      <c r="I117" s="11"/>
    </row>
    <row r="118" ht="15.75" customHeight="1">
      <c r="A118" s="19" t="s">
        <v>181</v>
      </c>
      <c r="B118" s="42" t="s">
        <v>60</v>
      </c>
      <c r="C118" s="19" t="s">
        <v>37</v>
      </c>
      <c r="D118" s="21"/>
      <c r="E118" s="28">
        <v>61.2</v>
      </c>
      <c r="F118" s="21"/>
      <c r="G118" s="55"/>
      <c r="H118" s="56"/>
      <c r="I118" s="11"/>
    </row>
    <row r="119" ht="15.75" customHeight="1">
      <c r="A119" s="19" t="s">
        <v>182</v>
      </c>
      <c r="B119" s="20" t="s">
        <v>62</v>
      </c>
      <c r="C119" s="19" t="s">
        <v>37</v>
      </c>
      <c r="D119" s="21"/>
      <c r="E119" s="28">
        <f>1.2*22.79</f>
        <v>27.348</v>
      </c>
      <c r="F119" s="21"/>
      <c r="G119" s="55"/>
      <c r="H119" s="56"/>
      <c r="I119" s="11"/>
    </row>
    <row r="120" ht="15.75" customHeight="1">
      <c r="A120" s="19" t="s">
        <v>183</v>
      </c>
      <c r="B120" s="42" t="s">
        <v>88</v>
      </c>
      <c r="C120" s="19" t="s">
        <v>37</v>
      </c>
      <c r="D120" s="21"/>
      <c r="E120" s="28">
        <f>8.78*1.73</f>
        <v>15.1894</v>
      </c>
      <c r="F120" s="21"/>
      <c r="G120" s="55"/>
      <c r="H120" s="56"/>
      <c r="I120" s="11"/>
    </row>
    <row r="121" ht="15.75" customHeight="1">
      <c r="A121" s="19" t="s">
        <v>184</v>
      </c>
      <c r="B121" s="42" t="s">
        <v>90</v>
      </c>
      <c r="C121" s="19" t="s">
        <v>65</v>
      </c>
      <c r="D121" s="21"/>
      <c r="E121" s="28">
        <v>3.0</v>
      </c>
      <c r="F121" s="21"/>
      <c r="G121" s="55"/>
      <c r="H121" s="56"/>
      <c r="I121" s="11"/>
    </row>
    <row r="122" ht="15.75" customHeight="1">
      <c r="A122" s="19" t="s">
        <v>185</v>
      </c>
      <c r="B122" s="24" t="s">
        <v>186</v>
      </c>
      <c r="C122" s="25" t="s">
        <v>187</v>
      </c>
      <c r="D122" s="26"/>
      <c r="E122" s="49">
        <v>1.0</v>
      </c>
      <c r="F122" s="26"/>
      <c r="G122" s="55"/>
      <c r="H122" s="56"/>
      <c r="I122" s="11"/>
    </row>
    <row r="123" ht="12.75" customHeight="1">
      <c r="A123" s="32">
        <v>3.4</v>
      </c>
      <c r="B123" s="33" t="s">
        <v>188</v>
      </c>
      <c r="C123" s="30"/>
      <c r="D123" s="30"/>
      <c r="E123" s="30"/>
      <c r="F123" s="34"/>
      <c r="G123" s="18"/>
      <c r="H123" s="11"/>
      <c r="I123" s="11"/>
    </row>
    <row r="124" ht="12.75" customHeight="1">
      <c r="A124" s="32" t="s">
        <v>189</v>
      </c>
      <c r="B124" s="36" t="s">
        <v>190</v>
      </c>
      <c r="C124" s="30"/>
      <c r="D124" s="30"/>
      <c r="E124" s="30"/>
      <c r="F124" s="34"/>
      <c r="G124" s="18"/>
      <c r="H124" s="11"/>
      <c r="I124" s="11"/>
      <c r="J124" s="61"/>
    </row>
    <row r="125" ht="15.75" customHeight="1">
      <c r="A125" s="19"/>
      <c r="B125" s="37" t="s">
        <v>191</v>
      </c>
      <c r="C125" s="38"/>
      <c r="D125" s="38"/>
      <c r="E125" s="50"/>
      <c r="F125" s="51"/>
      <c r="G125" s="40"/>
      <c r="H125" s="11"/>
      <c r="I125" s="11"/>
    </row>
    <row r="126" ht="164.25" customHeight="1">
      <c r="A126" s="19" t="s">
        <v>192</v>
      </c>
      <c r="B126" s="20" t="s">
        <v>36</v>
      </c>
      <c r="C126" s="19" t="s">
        <v>16</v>
      </c>
      <c r="D126" s="21"/>
      <c r="E126" s="28">
        <v>50.87</v>
      </c>
      <c r="F126" s="21"/>
      <c r="G126" s="40"/>
      <c r="H126" s="62"/>
      <c r="I126" s="11"/>
    </row>
    <row r="127" ht="15.75" customHeight="1">
      <c r="A127" s="19" t="s">
        <v>193</v>
      </c>
      <c r="B127" s="20" t="s">
        <v>39</v>
      </c>
      <c r="C127" s="19" t="s">
        <v>79</v>
      </c>
      <c r="D127" s="21"/>
      <c r="E127" s="28">
        <v>7.6</v>
      </c>
      <c r="F127" s="21"/>
      <c r="G127" s="40"/>
      <c r="H127" s="62"/>
      <c r="I127" s="11"/>
    </row>
    <row r="128" ht="15.75" customHeight="1">
      <c r="A128" s="19" t="s">
        <v>194</v>
      </c>
      <c r="B128" s="20" t="s">
        <v>81</v>
      </c>
      <c r="C128" s="19" t="s">
        <v>79</v>
      </c>
      <c r="D128" s="21"/>
      <c r="E128" s="28">
        <v>3.5</v>
      </c>
      <c r="F128" s="21"/>
      <c r="G128" s="40"/>
      <c r="H128" s="62"/>
      <c r="I128" s="11"/>
    </row>
    <row r="129" ht="15.75" customHeight="1">
      <c r="A129" s="19" t="s">
        <v>195</v>
      </c>
      <c r="B129" s="20" t="s">
        <v>44</v>
      </c>
      <c r="C129" s="19" t="s">
        <v>16</v>
      </c>
      <c r="D129" s="21"/>
      <c r="E129" s="28">
        <v>3.8</v>
      </c>
      <c r="F129" s="21"/>
      <c r="G129" s="40"/>
      <c r="H129" s="62"/>
      <c r="I129" s="11"/>
    </row>
    <row r="130" ht="15.75" customHeight="1">
      <c r="A130" s="19" t="s">
        <v>196</v>
      </c>
      <c r="B130" s="42" t="s">
        <v>46</v>
      </c>
      <c r="C130" s="19" t="s">
        <v>16</v>
      </c>
      <c r="D130" s="21"/>
      <c r="E130" s="28">
        <f>4.28*0.9</f>
        <v>3.852</v>
      </c>
      <c r="F130" s="21"/>
      <c r="G130" s="40"/>
      <c r="H130" s="62"/>
      <c r="I130" s="11"/>
    </row>
    <row r="131" ht="15.75" customHeight="1">
      <c r="A131" s="19" t="s">
        <v>197</v>
      </c>
      <c r="B131" s="42" t="s">
        <v>48</v>
      </c>
      <c r="C131" s="19" t="s">
        <v>16</v>
      </c>
      <c r="D131" s="21"/>
      <c r="E131" s="28">
        <f>23+16</f>
        <v>39</v>
      </c>
      <c r="F131" s="21"/>
      <c r="G131" s="40"/>
      <c r="H131" s="62"/>
      <c r="I131" s="11"/>
    </row>
    <row r="132">
      <c r="A132" s="19" t="s">
        <v>198</v>
      </c>
      <c r="B132" s="42" t="s">
        <v>50</v>
      </c>
      <c r="C132" s="19" t="s">
        <v>79</v>
      </c>
      <c r="D132" s="21"/>
      <c r="E132" s="28">
        <v>20.0</v>
      </c>
      <c r="F132" s="21"/>
      <c r="G132" s="40"/>
      <c r="H132" s="62"/>
      <c r="I132" s="11"/>
    </row>
    <row r="133" ht="41.25" customHeight="1">
      <c r="A133" s="19" t="s">
        <v>199</v>
      </c>
      <c r="B133" s="20" t="s">
        <v>58</v>
      </c>
      <c r="C133" s="19" t="s">
        <v>37</v>
      </c>
      <c r="D133" s="21"/>
      <c r="E133" s="28">
        <f>(20.68*3*2)*0.6</f>
        <v>74.448</v>
      </c>
      <c r="F133" s="21"/>
      <c r="G133" s="40"/>
      <c r="H133" s="62"/>
      <c r="I133" s="11"/>
    </row>
    <row r="134" ht="15.75" customHeight="1">
      <c r="A134" s="19" t="s">
        <v>200</v>
      </c>
      <c r="B134" s="20" t="s">
        <v>62</v>
      </c>
      <c r="C134" s="19" t="s">
        <v>37</v>
      </c>
      <c r="D134" s="21"/>
      <c r="E134" s="28">
        <f>(20.68*3*2)*0.4</f>
        <v>49.632</v>
      </c>
      <c r="F134" s="21"/>
      <c r="G134" s="40"/>
      <c r="H134" s="62"/>
      <c r="I134" s="11"/>
    </row>
    <row r="135" ht="15.75" customHeight="1">
      <c r="A135" s="19" t="s">
        <v>201</v>
      </c>
      <c r="B135" s="42" t="s">
        <v>104</v>
      </c>
      <c r="C135" s="19" t="s">
        <v>105</v>
      </c>
      <c r="D135" s="21"/>
      <c r="E135" s="28">
        <f>20*0.8</f>
        <v>16</v>
      </c>
      <c r="F135" s="21"/>
      <c r="G135" s="40"/>
      <c r="H135" s="62"/>
      <c r="I135" s="11"/>
    </row>
    <row r="136" ht="15.75" customHeight="1">
      <c r="A136" s="19" t="s">
        <v>202</v>
      </c>
      <c r="B136" s="42" t="s">
        <v>107</v>
      </c>
      <c r="C136" s="19" t="s">
        <v>105</v>
      </c>
      <c r="D136" s="21"/>
      <c r="E136" s="28">
        <f>20*0.3</f>
        <v>6</v>
      </c>
      <c r="F136" s="21"/>
      <c r="G136" s="40"/>
      <c r="H136" s="62"/>
      <c r="I136" s="11"/>
    </row>
    <row r="137" ht="15.75" customHeight="1">
      <c r="A137" s="19" t="s">
        <v>203</v>
      </c>
      <c r="B137" s="42" t="s">
        <v>109</v>
      </c>
      <c r="C137" s="19" t="s">
        <v>105</v>
      </c>
      <c r="D137" s="21"/>
      <c r="E137" s="28">
        <f>20*0.45*0.25</f>
        <v>2.25</v>
      </c>
      <c r="F137" s="21"/>
      <c r="G137" s="40"/>
      <c r="H137" s="62"/>
      <c r="I137" s="11"/>
    </row>
    <row r="138" ht="15.75" customHeight="1">
      <c r="A138" s="19" t="s">
        <v>204</v>
      </c>
      <c r="B138" s="42" t="s">
        <v>111</v>
      </c>
      <c r="C138" s="19" t="s">
        <v>37</v>
      </c>
      <c r="D138" s="21"/>
      <c r="E138" s="28">
        <f>20*3</f>
        <v>60</v>
      </c>
      <c r="F138" s="21"/>
      <c r="G138" s="40"/>
      <c r="H138" s="62"/>
      <c r="I138" s="11"/>
    </row>
    <row r="139" ht="15.75" customHeight="1">
      <c r="A139" s="19" t="s">
        <v>205</v>
      </c>
      <c r="B139" s="63" t="s">
        <v>206</v>
      </c>
      <c r="C139" s="19" t="s">
        <v>187</v>
      </c>
      <c r="D139" s="21"/>
      <c r="E139" s="28">
        <v>1.0</v>
      </c>
      <c r="F139" s="21"/>
      <c r="G139" s="40"/>
      <c r="H139" s="62"/>
      <c r="I139" s="11"/>
    </row>
    <row r="140" ht="15.75" customHeight="1">
      <c r="A140" s="19" t="s">
        <v>207</v>
      </c>
      <c r="B140" s="42" t="s">
        <v>208</v>
      </c>
      <c r="C140" s="19" t="s">
        <v>187</v>
      </c>
      <c r="D140" s="21"/>
      <c r="E140" s="28">
        <v>1.0</v>
      </c>
      <c r="F140" s="21"/>
      <c r="G140" s="40"/>
      <c r="H140" s="62"/>
      <c r="I140" s="11"/>
    </row>
    <row r="141" ht="15.75" customHeight="1">
      <c r="A141" s="19" t="s">
        <v>209</v>
      </c>
      <c r="B141" s="43" t="s">
        <v>210</v>
      </c>
      <c r="C141" s="19" t="s">
        <v>187</v>
      </c>
      <c r="D141" s="21"/>
      <c r="E141" s="28">
        <v>1.0</v>
      </c>
      <c r="F141" s="21"/>
      <c r="G141" s="40"/>
      <c r="H141" s="62"/>
      <c r="I141" s="11"/>
    </row>
    <row r="142" ht="15.75" customHeight="1">
      <c r="A142" s="19" t="s">
        <v>211</v>
      </c>
      <c r="B142" s="45" t="s">
        <v>212</v>
      </c>
      <c r="C142" s="19" t="s">
        <v>65</v>
      </c>
      <c r="D142" s="21"/>
      <c r="E142" s="28">
        <v>1.0</v>
      </c>
      <c r="F142" s="21"/>
      <c r="G142" s="40"/>
      <c r="H142" s="62"/>
      <c r="I142" s="11"/>
    </row>
    <row r="143">
      <c r="A143" s="19" t="s">
        <v>213</v>
      </c>
      <c r="B143" s="45" t="s">
        <v>142</v>
      </c>
      <c r="C143" s="19" t="s">
        <v>65</v>
      </c>
      <c r="D143" s="21"/>
      <c r="E143" s="28">
        <v>1.0</v>
      </c>
      <c r="F143" s="21"/>
      <c r="G143" s="40"/>
      <c r="H143" s="62"/>
      <c r="I143" s="11"/>
    </row>
    <row r="144">
      <c r="A144" s="19" t="s">
        <v>214</v>
      </c>
      <c r="B144" s="24" t="s">
        <v>215</v>
      </c>
      <c r="C144" s="25" t="s">
        <v>65</v>
      </c>
      <c r="D144" s="26"/>
      <c r="E144" s="49">
        <v>2.0</v>
      </c>
      <c r="F144" s="26"/>
      <c r="G144" s="40"/>
      <c r="H144" s="62"/>
      <c r="I144" s="11"/>
    </row>
    <row r="145" ht="15.75" customHeight="1">
      <c r="A145" s="19" t="s">
        <v>216</v>
      </c>
      <c r="B145" s="45" t="s">
        <v>217</v>
      </c>
      <c r="C145" s="19" t="s">
        <v>218</v>
      </c>
      <c r="D145" s="21"/>
      <c r="E145" s="46">
        <v>3.0</v>
      </c>
      <c r="F145" s="26"/>
      <c r="G145" s="40"/>
      <c r="H145" s="62"/>
      <c r="I145" s="11"/>
    </row>
    <row r="146" ht="15.75" customHeight="1">
      <c r="A146" s="19" t="s">
        <v>219</v>
      </c>
      <c r="B146" s="42" t="s">
        <v>67</v>
      </c>
      <c r="C146" s="19" t="s">
        <v>65</v>
      </c>
      <c r="D146" s="21"/>
      <c r="E146" s="28">
        <v>4.0</v>
      </c>
      <c r="F146" s="21"/>
      <c r="G146" s="40"/>
      <c r="H146" s="62"/>
      <c r="I146" s="11"/>
    </row>
    <row r="147" ht="15.75" customHeight="1">
      <c r="A147" s="19" t="s">
        <v>220</v>
      </c>
      <c r="B147" s="64" t="s">
        <v>221</v>
      </c>
      <c r="C147" s="38" t="s">
        <v>218</v>
      </c>
      <c r="D147" s="51"/>
      <c r="E147" s="65">
        <v>1.0</v>
      </c>
      <c r="F147" s="21"/>
      <c r="G147" s="40"/>
      <c r="H147" s="66"/>
      <c r="I147" s="11"/>
    </row>
    <row r="148" ht="15.75" customHeight="1">
      <c r="A148" s="19" t="s">
        <v>222</v>
      </c>
      <c r="B148" s="20" t="s">
        <v>223</v>
      </c>
      <c r="C148" s="19" t="s">
        <v>28</v>
      </c>
      <c r="D148" s="21"/>
      <c r="E148" s="28">
        <v>1.0</v>
      </c>
      <c r="F148" s="21"/>
      <c r="G148" s="40"/>
      <c r="H148" s="62"/>
      <c r="I148" s="11"/>
    </row>
    <row r="149" ht="15.75" customHeight="1">
      <c r="A149" s="19" t="s">
        <v>224</v>
      </c>
      <c r="B149" s="20" t="s">
        <v>225</v>
      </c>
      <c r="C149" s="19" t="s">
        <v>65</v>
      </c>
      <c r="D149" s="21"/>
      <c r="E149" s="28">
        <v>1.0</v>
      </c>
      <c r="F149" s="21"/>
      <c r="G149" s="40"/>
      <c r="H149" s="62"/>
      <c r="I149" s="11"/>
    </row>
    <row r="150" ht="12.75" customHeight="1">
      <c r="A150" s="67">
        <v>3.5</v>
      </c>
      <c r="B150" s="68" t="s">
        <v>226</v>
      </c>
      <c r="C150" s="6"/>
      <c r="D150" s="6"/>
      <c r="E150" s="6"/>
      <c r="F150" s="14"/>
      <c r="G150" s="18"/>
      <c r="H150" s="56"/>
      <c r="I150" s="11"/>
    </row>
    <row r="151">
      <c r="A151" s="19"/>
      <c r="B151" s="20" t="s">
        <v>227</v>
      </c>
      <c r="C151" s="19"/>
      <c r="D151" s="19"/>
      <c r="E151" s="22"/>
      <c r="F151" s="28"/>
      <c r="G151" s="55"/>
      <c r="H151" s="69"/>
      <c r="I151" s="11"/>
    </row>
    <row r="152">
      <c r="A152" s="19" t="s">
        <v>228</v>
      </c>
      <c r="B152" s="42" t="s">
        <v>229</v>
      </c>
      <c r="C152" s="19" t="s">
        <v>37</v>
      </c>
      <c r="D152" s="21"/>
      <c r="E152" s="28">
        <v>113.4</v>
      </c>
      <c r="F152" s="21"/>
      <c r="G152" s="55"/>
      <c r="H152" s="11"/>
      <c r="I152" s="11"/>
    </row>
    <row r="153" ht="15.75" customHeight="1">
      <c r="A153" s="19" t="s">
        <v>230</v>
      </c>
      <c r="B153" s="42" t="s">
        <v>231</v>
      </c>
      <c r="C153" s="19" t="s">
        <v>105</v>
      </c>
      <c r="D153" s="21"/>
      <c r="E153" s="28">
        <v>42.24</v>
      </c>
      <c r="F153" s="21"/>
      <c r="G153" s="55"/>
      <c r="H153" s="11"/>
      <c r="I153" s="11"/>
    </row>
    <row r="154" ht="15.0" customHeight="1">
      <c r="A154" s="19" t="s">
        <v>232</v>
      </c>
      <c r="B154" s="42" t="s">
        <v>233</v>
      </c>
      <c r="C154" s="19" t="s">
        <v>105</v>
      </c>
      <c r="D154" s="21"/>
      <c r="E154" s="28">
        <f>113.4*0.3</f>
        <v>34.02</v>
      </c>
      <c r="F154" s="21"/>
      <c r="G154" s="55"/>
      <c r="H154" s="11"/>
      <c r="I154" s="11"/>
    </row>
    <row r="155" ht="15.75" customHeight="1">
      <c r="A155" s="19" t="s">
        <v>234</v>
      </c>
      <c r="B155" s="42" t="s">
        <v>235</v>
      </c>
      <c r="C155" s="19" t="s">
        <v>105</v>
      </c>
      <c r="D155" s="21"/>
      <c r="E155" s="28">
        <f>2.2*1.6*0.4*8</f>
        <v>11.264</v>
      </c>
      <c r="F155" s="21"/>
      <c r="G155" s="55"/>
      <c r="H155" s="11"/>
      <c r="I155" s="11"/>
    </row>
    <row r="156" ht="15.75" customHeight="1">
      <c r="A156" s="19" t="s">
        <v>236</v>
      </c>
      <c r="B156" s="42" t="s">
        <v>237</v>
      </c>
      <c r="C156" s="19" t="s">
        <v>105</v>
      </c>
      <c r="D156" s="21"/>
      <c r="E156" s="28">
        <f>113.04*0.3</f>
        <v>33.912</v>
      </c>
      <c r="F156" s="21"/>
      <c r="G156" s="55"/>
      <c r="H156" s="11"/>
      <c r="I156" s="11"/>
    </row>
    <row r="157" ht="15.75" customHeight="1">
      <c r="A157" s="19" t="s">
        <v>238</v>
      </c>
      <c r="B157" s="42" t="s">
        <v>239</v>
      </c>
      <c r="C157" s="19" t="s">
        <v>105</v>
      </c>
      <c r="D157" s="21"/>
      <c r="E157" s="28">
        <v>113.4</v>
      </c>
      <c r="F157" s="21"/>
      <c r="G157" s="55"/>
      <c r="H157" s="11"/>
      <c r="I157" s="11"/>
    </row>
    <row r="158" ht="15.75" customHeight="1">
      <c r="A158" s="19" t="s">
        <v>240</v>
      </c>
      <c r="B158" s="42" t="s">
        <v>241</v>
      </c>
      <c r="C158" s="19" t="s">
        <v>105</v>
      </c>
      <c r="D158" s="21"/>
      <c r="E158" s="28">
        <f>2.2*1.6*0.4*8</f>
        <v>11.264</v>
      </c>
      <c r="F158" s="21"/>
      <c r="G158" s="55"/>
      <c r="H158" s="11"/>
      <c r="I158" s="11"/>
    </row>
    <row r="159" ht="15.75" customHeight="1">
      <c r="A159" s="19" t="s">
        <v>242</v>
      </c>
      <c r="B159" s="42" t="s">
        <v>243</v>
      </c>
      <c r="C159" s="19" t="s">
        <v>40</v>
      </c>
      <c r="D159" s="21"/>
      <c r="E159" s="28">
        <f>6*8</f>
        <v>48</v>
      </c>
      <c r="F159" s="21"/>
      <c r="G159" s="55"/>
      <c r="H159" s="11"/>
      <c r="I159" s="11"/>
    </row>
    <row r="160" ht="15.75" customHeight="1">
      <c r="A160" s="19" t="s">
        <v>244</v>
      </c>
      <c r="B160" s="42" t="s">
        <v>245</v>
      </c>
      <c r="C160" s="19" t="s">
        <v>40</v>
      </c>
      <c r="D160" s="21"/>
      <c r="E160" s="19">
        <f>44.2+(8.1*4)</f>
        <v>76.6</v>
      </c>
      <c r="F160" s="21"/>
      <c r="G160" s="55"/>
      <c r="H160" s="11"/>
      <c r="I160" s="11"/>
    </row>
    <row r="161" ht="15.75" customHeight="1">
      <c r="A161" s="19" t="s">
        <v>246</v>
      </c>
      <c r="B161" s="42" t="s">
        <v>247</v>
      </c>
      <c r="C161" s="19" t="s">
        <v>40</v>
      </c>
      <c r="D161" s="21"/>
      <c r="E161" s="19">
        <f>15*2</f>
        <v>30</v>
      </c>
      <c r="F161" s="21"/>
      <c r="G161" s="55"/>
      <c r="H161" s="11"/>
      <c r="I161" s="11"/>
    </row>
    <row r="162" ht="15.75" customHeight="1">
      <c r="A162" s="19" t="s">
        <v>248</v>
      </c>
      <c r="B162" s="42" t="s">
        <v>249</v>
      </c>
      <c r="C162" s="19" t="s">
        <v>37</v>
      </c>
      <c r="D162" s="21"/>
      <c r="E162" s="19">
        <f>8.8*1*16</f>
        <v>140.8</v>
      </c>
      <c r="F162" s="21"/>
      <c r="G162" s="55"/>
      <c r="H162" s="11"/>
      <c r="I162" s="11"/>
    </row>
    <row r="163" ht="15.75" customHeight="1">
      <c r="A163" s="19" t="s">
        <v>250</v>
      </c>
      <c r="B163" s="42" t="s">
        <v>81</v>
      </c>
      <c r="C163" s="19" t="s">
        <v>40</v>
      </c>
      <c r="D163" s="21"/>
      <c r="E163" s="19">
        <f>7*8</f>
        <v>56</v>
      </c>
      <c r="F163" s="21"/>
      <c r="G163" s="55"/>
      <c r="H163" s="11"/>
      <c r="I163" s="11"/>
    </row>
    <row r="164" ht="15.75" customHeight="1">
      <c r="A164" s="19" t="s">
        <v>251</v>
      </c>
      <c r="B164" s="42" t="s">
        <v>252</v>
      </c>
      <c r="C164" s="19" t="s">
        <v>40</v>
      </c>
      <c r="D164" s="21"/>
      <c r="E164" s="19">
        <f>14.5*2</f>
        <v>29</v>
      </c>
      <c r="F164" s="21"/>
      <c r="G164" s="55"/>
      <c r="H164" s="11"/>
      <c r="I164" s="11"/>
    </row>
    <row r="165" ht="15.75" customHeight="1">
      <c r="A165" s="19" t="s">
        <v>253</v>
      </c>
      <c r="B165" s="42" t="s">
        <v>254</v>
      </c>
      <c r="C165" s="19" t="s">
        <v>37</v>
      </c>
      <c r="D165" s="21"/>
      <c r="E165" s="19">
        <v>118.4</v>
      </c>
      <c r="F165" s="21"/>
      <c r="G165" s="55"/>
      <c r="H165" s="11"/>
      <c r="I165" s="11"/>
    </row>
    <row r="166">
      <c r="A166" s="19" t="s">
        <v>255</v>
      </c>
      <c r="B166" s="42" t="s">
        <v>256</v>
      </c>
      <c r="C166" s="19" t="s">
        <v>37</v>
      </c>
      <c r="D166" s="21"/>
      <c r="E166" s="28">
        <v>10.0</v>
      </c>
      <c r="F166" s="21"/>
      <c r="G166" s="55"/>
      <c r="H166" s="11"/>
      <c r="I166" s="11"/>
    </row>
    <row r="167">
      <c r="A167" s="67">
        <v>3.6</v>
      </c>
      <c r="B167" s="68" t="s">
        <v>257</v>
      </c>
      <c r="C167" s="6"/>
      <c r="D167" s="6"/>
      <c r="E167" s="6"/>
      <c r="F167" s="14"/>
      <c r="G167" s="18"/>
      <c r="H167" s="11"/>
      <c r="I167" s="11"/>
    </row>
    <row r="168">
      <c r="A168" s="19" t="s">
        <v>258</v>
      </c>
      <c r="B168" s="20" t="s">
        <v>36</v>
      </c>
      <c r="C168" s="70" t="s">
        <v>37</v>
      </c>
      <c r="D168" s="21"/>
      <c r="E168" s="28">
        <v>30.0</v>
      </c>
      <c r="F168" s="21"/>
      <c r="G168" s="71"/>
      <c r="H168" s="11"/>
      <c r="I168" s="11"/>
    </row>
    <row r="169" ht="15.75" customHeight="1">
      <c r="A169" s="19" t="s">
        <v>259</v>
      </c>
      <c r="B169" s="29" t="s">
        <v>39</v>
      </c>
      <c r="C169" s="19" t="s">
        <v>40</v>
      </c>
      <c r="D169" s="72"/>
      <c r="E169" s="28">
        <v>5.9</v>
      </c>
      <c r="F169" s="21"/>
      <c r="G169" s="73"/>
      <c r="H169" s="11"/>
      <c r="I169" s="11"/>
    </row>
    <row r="170" ht="15.75" customHeight="1">
      <c r="A170" s="19" t="s">
        <v>260</v>
      </c>
      <c r="B170" s="29" t="s">
        <v>81</v>
      </c>
      <c r="C170" s="19" t="s">
        <v>40</v>
      </c>
      <c r="D170" s="72"/>
      <c r="E170" s="28">
        <v>3.0</v>
      </c>
      <c r="F170" s="21"/>
      <c r="G170" s="73"/>
      <c r="H170" s="11"/>
      <c r="I170" s="11"/>
    </row>
    <row r="171" ht="15.75" customHeight="1">
      <c r="A171" s="19" t="s">
        <v>261</v>
      </c>
      <c r="B171" s="74" t="s">
        <v>48</v>
      </c>
      <c r="C171" s="19" t="s">
        <v>37</v>
      </c>
      <c r="D171" s="72"/>
      <c r="E171" s="28">
        <v>30.0</v>
      </c>
      <c r="F171" s="21"/>
      <c r="G171" s="73"/>
      <c r="H171" s="11"/>
      <c r="I171" s="11"/>
    </row>
    <row r="172" ht="15.75" customHeight="1">
      <c r="A172" s="19" t="s">
        <v>262</v>
      </c>
      <c r="B172" s="74" t="s">
        <v>50</v>
      </c>
      <c r="C172" s="19" t="s">
        <v>40</v>
      </c>
      <c r="D172" s="72"/>
      <c r="E172" s="28">
        <v>22.0</v>
      </c>
      <c r="F172" s="21"/>
      <c r="G172" s="73"/>
      <c r="H172" s="11"/>
      <c r="I172" s="11"/>
    </row>
    <row r="173" ht="15.75" customHeight="1">
      <c r="A173" s="19" t="s">
        <v>263</v>
      </c>
      <c r="B173" s="43" t="s">
        <v>52</v>
      </c>
      <c r="C173" s="19" t="s">
        <v>37</v>
      </c>
      <c r="D173" s="21"/>
      <c r="E173" s="28">
        <f t="shared" ref="E173:E175" si="2">15.5*3</f>
        <v>46.5</v>
      </c>
      <c r="F173" s="21"/>
      <c r="G173" s="73"/>
      <c r="H173" s="11"/>
      <c r="I173" s="11"/>
    </row>
    <row r="174" ht="15.75" customHeight="1">
      <c r="A174" s="19" t="s">
        <v>264</v>
      </c>
      <c r="B174" s="43" t="s">
        <v>54</v>
      </c>
      <c r="C174" s="19" t="s">
        <v>37</v>
      </c>
      <c r="D174" s="21"/>
      <c r="E174" s="28">
        <f t="shared" si="2"/>
        <v>46.5</v>
      </c>
      <c r="F174" s="21"/>
      <c r="G174" s="73"/>
      <c r="H174" s="11"/>
      <c r="I174" s="11"/>
    </row>
    <row r="175" ht="15.75" customHeight="1">
      <c r="A175" s="19" t="s">
        <v>265</v>
      </c>
      <c r="B175" s="29" t="s">
        <v>62</v>
      </c>
      <c r="C175" s="19" t="s">
        <v>37</v>
      </c>
      <c r="D175" s="75"/>
      <c r="E175" s="28">
        <f t="shared" si="2"/>
        <v>46.5</v>
      </c>
      <c r="F175" s="21"/>
      <c r="G175" s="73"/>
      <c r="H175" s="11"/>
      <c r="I175" s="11"/>
    </row>
    <row r="176" ht="15.75" customHeight="1">
      <c r="A176" s="19" t="s">
        <v>266</v>
      </c>
      <c r="B176" s="24" t="s">
        <v>267</v>
      </c>
      <c r="C176" s="76" t="s">
        <v>105</v>
      </c>
      <c r="D176" s="77"/>
      <c r="E176" s="49">
        <v>0.56</v>
      </c>
      <c r="F176" s="26"/>
      <c r="G176" s="73"/>
      <c r="H176" s="11"/>
      <c r="I176" s="62"/>
      <c r="J176" s="78"/>
      <c r="K176" s="61"/>
      <c r="L176" s="61"/>
    </row>
    <row r="177" ht="15.75" customHeight="1">
      <c r="A177" s="19" t="s">
        <v>268</v>
      </c>
      <c r="B177" s="45" t="s">
        <v>142</v>
      </c>
      <c r="C177" s="19" t="s">
        <v>65</v>
      </c>
      <c r="D177" s="21"/>
      <c r="E177" s="28">
        <v>1.0</v>
      </c>
      <c r="F177" s="21"/>
      <c r="G177" s="73"/>
      <c r="H177" s="11"/>
      <c r="I177" s="11"/>
    </row>
    <row r="178" ht="15.75" customHeight="1">
      <c r="A178" s="19" t="s">
        <v>269</v>
      </c>
      <c r="B178" s="45" t="s">
        <v>64</v>
      </c>
      <c r="C178" s="19" t="s">
        <v>65</v>
      </c>
      <c r="D178" s="21"/>
      <c r="E178" s="28">
        <v>2.0</v>
      </c>
      <c r="F178" s="21"/>
      <c r="G178" s="73"/>
      <c r="H178" s="11"/>
      <c r="I178" s="11"/>
    </row>
    <row r="179" ht="15.75" customHeight="1">
      <c r="A179" s="19" t="s">
        <v>270</v>
      </c>
      <c r="B179" s="42" t="s">
        <v>67</v>
      </c>
      <c r="C179" s="19" t="s">
        <v>65</v>
      </c>
      <c r="D179" s="21"/>
      <c r="E179" s="28">
        <v>2.0</v>
      </c>
      <c r="F179" s="21"/>
      <c r="G179" s="73"/>
      <c r="H179" s="11"/>
      <c r="I179" s="11"/>
      <c r="K179" s="61"/>
    </row>
    <row r="180" ht="15.75" customHeight="1">
      <c r="A180" s="19" t="s">
        <v>271</v>
      </c>
      <c r="B180" s="42" t="s">
        <v>119</v>
      </c>
      <c r="C180" s="19" t="s">
        <v>65</v>
      </c>
      <c r="D180" s="21"/>
      <c r="E180" s="28">
        <v>3.0</v>
      </c>
      <c r="F180" s="21"/>
      <c r="G180" s="73"/>
      <c r="H180" s="11"/>
      <c r="I180" s="11"/>
    </row>
    <row r="181" ht="15.75" customHeight="1">
      <c r="A181" s="19" t="s">
        <v>272</v>
      </c>
      <c r="B181" s="79" t="s">
        <v>148</v>
      </c>
      <c r="C181" s="25" t="s">
        <v>65</v>
      </c>
      <c r="D181" s="26"/>
      <c r="E181" s="80">
        <v>4.0</v>
      </c>
      <c r="F181" s="26"/>
      <c r="G181" s="73"/>
      <c r="H181" s="11"/>
      <c r="I181" s="11"/>
    </row>
    <row r="182" ht="15.75" customHeight="1">
      <c r="A182" s="81" t="s">
        <v>273</v>
      </c>
      <c r="B182" s="48" t="s">
        <v>150</v>
      </c>
      <c r="C182" s="19" t="s">
        <v>65</v>
      </c>
      <c r="D182" s="21"/>
      <c r="E182" s="28">
        <v>1.0</v>
      </c>
      <c r="F182" s="21"/>
      <c r="G182" s="73"/>
      <c r="H182" s="11"/>
      <c r="I182" s="11"/>
    </row>
    <row r="183" ht="15.75" customHeight="1">
      <c r="A183" s="81" t="s">
        <v>274</v>
      </c>
      <c r="B183" s="42" t="s">
        <v>275</v>
      </c>
      <c r="C183" s="19" t="s">
        <v>28</v>
      </c>
      <c r="D183" s="21"/>
      <c r="E183" s="28">
        <v>1.0</v>
      </c>
      <c r="F183" s="21"/>
      <c r="G183" s="82"/>
      <c r="H183" s="11"/>
      <c r="I183" s="11"/>
    </row>
    <row r="184" ht="15.0" customHeight="1">
      <c r="A184" s="12">
        <v>4.0</v>
      </c>
      <c r="B184" s="13" t="s">
        <v>276</v>
      </c>
      <c r="C184" s="6"/>
      <c r="D184" s="6"/>
      <c r="E184" s="6"/>
      <c r="F184" s="14"/>
      <c r="G184" s="83"/>
      <c r="H184" s="84"/>
      <c r="I184" s="84"/>
      <c r="J184" s="84"/>
      <c r="K184" s="84"/>
    </row>
    <row r="185" ht="15.0" customHeight="1">
      <c r="A185" s="16">
        <v>4.1</v>
      </c>
      <c r="B185" s="17" t="s">
        <v>277</v>
      </c>
      <c r="C185" s="6"/>
      <c r="D185" s="6"/>
      <c r="E185" s="6"/>
      <c r="F185" s="14"/>
      <c r="G185" s="18"/>
      <c r="H185" s="11"/>
      <c r="I185" s="11"/>
    </row>
    <row r="186" ht="15.75" customHeight="1">
      <c r="A186" s="19" t="s">
        <v>278</v>
      </c>
      <c r="B186" s="20" t="s">
        <v>279</v>
      </c>
      <c r="C186" s="19" t="s">
        <v>40</v>
      </c>
      <c r="D186" s="21"/>
      <c r="E186" s="28">
        <v>29.0</v>
      </c>
      <c r="F186" s="85"/>
      <c r="G186" s="86"/>
      <c r="H186" s="11"/>
      <c r="I186" s="11"/>
    </row>
    <row r="187" ht="15.75" customHeight="1">
      <c r="A187" s="19" t="s">
        <v>280</v>
      </c>
      <c r="B187" s="20" t="s">
        <v>281</v>
      </c>
      <c r="C187" s="19" t="s">
        <v>40</v>
      </c>
      <c r="D187" s="21"/>
      <c r="E187" s="28">
        <v>54.0</v>
      </c>
      <c r="F187" s="85"/>
      <c r="G187" s="87"/>
      <c r="H187" s="11"/>
      <c r="I187" s="11"/>
    </row>
    <row r="188" ht="15.75" customHeight="1">
      <c r="A188" s="19" t="s">
        <v>282</v>
      </c>
      <c r="B188" s="20" t="s">
        <v>283</v>
      </c>
      <c r="C188" s="19" t="s">
        <v>40</v>
      </c>
      <c r="D188" s="21"/>
      <c r="E188" s="28">
        <v>4.0</v>
      </c>
      <c r="F188" s="85"/>
      <c r="G188" s="87"/>
      <c r="H188" s="11"/>
      <c r="I188" s="11"/>
    </row>
    <row r="189" ht="15.75" customHeight="1">
      <c r="A189" s="19" t="s">
        <v>284</v>
      </c>
      <c r="B189" s="20" t="s">
        <v>285</v>
      </c>
      <c r="C189" s="19" t="s">
        <v>187</v>
      </c>
      <c r="D189" s="21"/>
      <c r="E189" s="28">
        <v>1.0</v>
      </c>
      <c r="F189" s="85"/>
      <c r="G189" s="87"/>
      <c r="H189" s="11"/>
      <c r="I189" s="11"/>
    </row>
    <row r="190" ht="27.0" customHeight="1">
      <c r="A190" s="19" t="s">
        <v>286</v>
      </c>
      <c r="B190" s="88" t="s">
        <v>287</v>
      </c>
      <c r="G190" s="89"/>
      <c r="H190" s="11"/>
      <c r="I190" s="11"/>
    </row>
    <row r="191" ht="12.75" customHeight="1">
      <c r="A191" s="32">
        <v>4.2</v>
      </c>
      <c r="B191" s="36" t="s">
        <v>288</v>
      </c>
      <c r="C191" s="30"/>
      <c r="D191" s="30"/>
      <c r="E191" s="30"/>
      <c r="F191" s="34"/>
      <c r="G191" s="18"/>
      <c r="H191" s="11"/>
      <c r="I191" s="11"/>
    </row>
    <row r="192" ht="15.75" customHeight="1">
      <c r="A192" s="19" t="s">
        <v>289</v>
      </c>
      <c r="B192" s="37" t="s">
        <v>290</v>
      </c>
      <c r="C192" s="38" t="s">
        <v>291</v>
      </c>
      <c r="D192" s="51"/>
      <c r="E192" s="50">
        <f>14.4+8.75+6+9+5.5</f>
        <v>43.65</v>
      </c>
      <c r="F192" s="51"/>
      <c r="G192" s="40"/>
      <c r="H192" s="11"/>
      <c r="I192" s="11"/>
    </row>
    <row r="193" ht="15.75" customHeight="1">
      <c r="A193" s="19" t="s">
        <v>292</v>
      </c>
      <c r="B193" s="20" t="s">
        <v>293</v>
      </c>
      <c r="C193" s="19" t="s">
        <v>40</v>
      </c>
      <c r="D193" s="21"/>
      <c r="E193" s="28">
        <f>15+17.5+(0.8*3)+14.45+5</f>
        <v>54.35</v>
      </c>
      <c r="F193" s="21"/>
      <c r="G193" s="40"/>
      <c r="H193" s="11"/>
      <c r="I193" s="11"/>
    </row>
    <row r="194" ht="15.75" customHeight="1">
      <c r="A194" s="19" t="s">
        <v>294</v>
      </c>
      <c r="B194" s="20" t="s">
        <v>295</v>
      </c>
      <c r="C194" s="19" t="s">
        <v>28</v>
      </c>
      <c r="D194" s="21"/>
      <c r="E194" s="28">
        <v>9.0</v>
      </c>
      <c r="F194" s="21"/>
      <c r="G194" s="40"/>
      <c r="H194" s="11"/>
      <c r="I194" s="11"/>
    </row>
    <row r="195" ht="15.0" customHeight="1">
      <c r="A195" s="16">
        <v>4.3</v>
      </c>
      <c r="B195" s="17" t="s">
        <v>296</v>
      </c>
      <c r="C195" s="6"/>
      <c r="D195" s="6"/>
      <c r="E195" s="6"/>
      <c r="F195" s="14"/>
      <c r="G195" s="18"/>
      <c r="H195" s="11"/>
      <c r="I195" s="11"/>
    </row>
    <row r="196">
      <c r="A196" s="19" t="s">
        <v>297</v>
      </c>
      <c r="B196" s="20" t="s">
        <v>298</v>
      </c>
      <c r="C196" s="19" t="s">
        <v>299</v>
      </c>
      <c r="D196" s="21"/>
      <c r="E196" s="28">
        <v>1.0</v>
      </c>
      <c r="F196" s="21"/>
      <c r="G196" s="40"/>
      <c r="H196" s="11"/>
      <c r="I196" s="11"/>
    </row>
    <row r="197">
      <c r="A197" s="19" t="s">
        <v>300</v>
      </c>
      <c r="B197" s="20" t="s">
        <v>301</v>
      </c>
      <c r="C197" s="19" t="s">
        <v>28</v>
      </c>
      <c r="D197" s="21"/>
      <c r="E197" s="28">
        <v>1.0</v>
      </c>
      <c r="F197" s="21"/>
      <c r="G197" s="40"/>
      <c r="H197" s="11"/>
      <c r="I197" s="11"/>
    </row>
    <row r="198" ht="15.75" customHeight="1">
      <c r="A198" s="19" t="s">
        <v>302</v>
      </c>
      <c r="B198" s="20" t="s">
        <v>303</v>
      </c>
      <c r="C198" s="19" t="s">
        <v>28</v>
      </c>
      <c r="D198" s="21"/>
      <c r="E198" s="28">
        <v>3.0</v>
      </c>
      <c r="F198" s="21"/>
      <c r="G198" s="40"/>
      <c r="H198" s="11"/>
      <c r="I198" s="11"/>
    </row>
    <row r="199" ht="15.75" customHeight="1">
      <c r="A199" s="19" t="s">
        <v>304</v>
      </c>
      <c r="B199" s="20" t="s">
        <v>305</v>
      </c>
      <c r="C199" s="19" t="s">
        <v>40</v>
      </c>
      <c r="D199" s="21"/>
      <c r="E199" s="28">
        <f>5+2+4.5+1.3+3.7</f>
        <v>16.5</v>
      </c>
      <c r="F199" s="21"/>
      <c r="G199" s="40"/>
      <c r="H199" s="11"/>
      <c r="I199" s="11"/>
    </row>
    <row r="200" ht="15.75" customHeight="1">
      <c r="A200" s="19" t="s">
        <v>306</v>
      </c>
      <c r="B200" s="20" t="s">
        <v>307</v>
      </c>
      <c r="C200" s="19" t="s">
        <v>40</v>
      </c>
      <c r="D200" s="21"/>
      <c r="E200" s="28">
        <f>2.45+2.3+15+6+1.15+2.7</f>
        <v>29.6</v>
      </c>
      <c r="F200" s="21"/>
      <c r="G200" s="40"/>
      <c r="H200" s="11"/>
      <c r="I200" s="11"/>
    </row>
    <row r="201" ht="15.75" customHeight="1">
      <c r="A201" s="19" t="s">
        <v>308</v>
      </c>
      <c r="B201" s="20" t="s">
        <v>293</v>
      </c>
      <c r="C201" s="19" t="s">
        <v>40</v>
      </c>
      <c r="D201" s="21"/>
      <c r="E201" s="28">
        <v>45.0</v>
      </c>
      <c r="F201" s="21"/>
      <c r="G201" s="40"/>
      <c r="H201" s="11"/>
      <c r="I201" s="11"/>
    </row>
    <row r="202" ht="12.75" customHeight="1">
      <c r="A202" s="12">
        <v>5.0</v>
      </c>
      <c r="B202" s="13" t="s">
        <v>309</v>
      </c>
      <c r="C202" s="6"/>
      <c r="D202" s="6"/>
      <c r="E202" s="6"/>
      <c r="F202" s="14"/>
      <c r="G202" s="83"/>
      <c r="H202" s="90"/>
      <c r="I202" s="11"/>
    </row>
    <row r="203" ht="12.75" customHeight="1">
      <c r="A203" s="16">
        <v>5.1</v>
      </c>
      <c r="B203" s="68" t="s">
        <v>310</v>
      </c>
      <c r="C203" s="6"/>
      <c r="D203" s="6"/>
      <c r="E203" s="6"/>
      <c r="F203" s="14"/>
      <c r="G203" s="18"/>
      <c r="H203" s="90"/>
      <c r="I203" s="11"/>
    </row>
    <row r="204" ht="15.75" customHeight="1">
      <c r="A204" s="19"/>
      <c r="B204" s="20" t="s">
        <v>311</v>
      </c>
      <c r="C204" s="19"/>
      <c r="D204" s="19"/>
      <c r="E204" s="22"/>
      <c r="F204" s="28"/>
      <c r="G204" s="40"/>
      <c r="H204" s="90"/>
      <c r="I204" s="11"/>
    </row>
    <row r="205">
      <c r="A205" s="19" t="s">
        <v>312</v>
      </c>
      <c r="B205" s="20" t="s">
        <v>313</v>
      </c>
      <c r="C205" s="19" t="s">
        <v>16</v>
      </c>
      <c r="D205" s="21"/>
      <c r="E205" s="28">
        <v>10.8</v>
      </c>
      <c r="F205" s="21"/>
      <c r="G205" s="55"/>
      <c r="H205" s="91"/>
      <c r="I205" s="11"/>
    </row>
    <row r="206">
      <c r="A206" s="19" t="s">
        <v>314</v>
      </c>
      <c r="B206" s="20" t="s">
        <v>36</v>
      </c>
      <c r="C206" s="19" t="s">
        <v>16</v>
      </c>
      <c r="D206" s="21"/>
      <c r="E206" s="28">
        <v>25.0</v>
      </c>
      <c r="F206" s="21"/>
      <c r="G206" s="55"/>
      <c r="H206" s="91"/>
      <c r="I206" s="11"/>
    </row>
    <row r="207">
      <c r="A207" s="19" t="s">
        <v>315</v>
      </c>
      <c r="B207" s="20" t="s">
        <v>39</v>
      </c>
      <c r="C207" s="19" t="s">
        <v>79</v>
      </c>
      <c r="D207" s="21"/>
      <c r="E207" s="28">
        <v>13.0</v>
      </c>
      <c r="F207" s="21"/>
      <c r="G207" s="55"/>
      <c r="H207" s="91"/>
      <c r="I207" s="11"/>
    </row>
    <row r="208">
      <c r="A208" s="19" t="s">
        <v>316</v>
      </c>
      <c r="B208" s="20" t="s">
        <v>81</v>
      </c>
      <c r="C208" s="19" t="s">
        <v>79</v>
      </c>
      <c r="D208" s="21"/>
      <c r="E208" s="28">
        <v>3.0</v>
      </c>
      <c r="F208" s="21"/>
      <c r="G208" s="55"/>
      <c r="H208" s="91"/>
      <c r="I208" s="11"/>
    </row>
    <row r="209">
      <c r="A209" s="19" t="s">
        <v>317</v>
      </c>
      <c r="B209" s="42" t="s">
        <v>318</v>
      </c>
      <c r="C209" s="19" t="s">
        <v>79</v>
      </c>
      <c r="D209" s="21"/>
      <c r="E209" s="19">
        <v>30.0</v>
      </c>
      <c r="F209" s="21"/>
      <c r="G209" s="55"/>
      <c r="H209" s="91"/>
      <c r="I209" s="11"/>
    </row>
    <row r="210">
      <c r="A210" s="19" t="s">
        <v>319</v>
      </c>
      <c r="B210" s="20" t="s">
        <v>320</v>
      </c>
      <c r="C210" s="19" t="s">
        <v>299</v>
      </c>
      <c r="D210" s="21"/>
      <c r="E210" s="19">
        <v>1.0</v>
      </c>
      <c r="F210" s="21"/>
      <c r="G210" s="55"/>
      <c r="H210" s="91"/>
      <c r="I210" s="11"/>
    </row>
    <row r="211" ht="15.75" customHeight="1">
      <c r="A211" s="16">
        <v>5.2</v>
      </c>
      <c r="B211" s="68" t="s">
        <v>321</v>
      </c>
      <c r="C211" s="6"/>
      <c r="D211" s="6"/>
      <c r="E211" s="6"/>
      <c r="F211" s="14"/>
      <c r="G211" s="18"/>
      <c r="H211" s="91"/>
      <c r="I211" s="11"/>
    </row>
    <row r="212" ht="19.5" customHeight="1">
      <c r="A212" s="19" t="s">
        <v>322</v>
      </c>
      <c r="B212" s="20" t="s">
        <v>323</v>
      </c>
      <c r="C212" s="19" t="s">
        <v>324</v>
      </c>
      <c r="D212" s="21"/>
      <c r="E212" s="41">
        <v>25.0</v>
      </c>
      <c r="F212" s="21"/>
      <c r="G212" s="55">
        <v>36069.85</v>
      </c>
      <c r="H212" s="91"/>
      <c r="I212" s="11"/>
    </row>
    <row r="213" ht="19.5" customHeight="1">
      <c r="A213" s="19" t="s">
        <v>325</v>
      </c>
      <c r="B213" s="20" t="s">
        <v>326</v>
      </c>
      <c r="C213" s="19" t="s">
        <v>16</v>
      </c>
      <c r="D213" s="21"/>
      <c r="E213" s="41">
        <v>8.0</v>
      </c>
      <c r="F213" s="21"/>
      <c r="G213" s="55"/>
      <c r="H213" s="91"/>
      <c r="I213" s="11"/>
    </row>
    <row r="214" ht="15.75" customHeight="1">
      <c r="A214" s="19" t="s">
        <v>327</v>
      </c>
      <c r="B214" s="20" t="s">
        <v>328</v>
      </c>
      <c r="C214" s="19" t="s">
        <v>16</v>
      </c>
      <c r="D214" s="21"/>
      <c r="E214" s="41">
        <v>75.0</v>
      </c>
      <c r="F214" s="21"/>
      <c r="G214" s="55"/>
      <c r="H214" s="91"/>
      <c r="I214" s="11"/>
    </row>
    <row r="215" ht="15.75" customHeight="1">
      <c r="A215" s="19" t="s">
        <v>329</v>
      </c>
      <c r="B215" s="20" t="s">
        <v>330</v>
      </c>
      <c r="C215" s="19" t="s">
        <v>40</v>
      </c>
      <c r="D215" s="21"/>
      <c r="E215" s="41">
        <v>25.0</v>
      </c>
      <c r="F215" s="21"/>
      <c r="G215" s="55"/>
      <c r="H215" s="91"/>
      <c r="I215" s="11"/>
    </row>
    <row r="216" ht="15.75" customHeight="1">
      <c r="A216" s="19" t="s">
        <v>331</v>
      </c>
      <c r="B216" s="20" t="s">
        <v>332</v>
      </c>
      <c r="C216" s="19" t="s">
        <v>40</v>
      </c>
      <c r="D216" s="21"/>
      <c r="E216" s="41">
        <v>70.0</v>
      </c>
      <c r="F216" s="21"/>
      <c r="G216" s="55"/>
      <c r="H216" s="91"/>
      <c r="I216" s="62"/>
    </row>
    <row r="217" ht="15.75" customHeight="1">
      <c r="A217" s="19" t="s">
        <v>333</v>
      </c>
      <c r="B217" s="20" t="s">
        <v>334</v>
      </c>
      <c r="C217" s="19" t="s">
        <v>16</v>
      </c>
      <c r="D217" s="21"/>
      <c r="E217" s="41">
        <v>27.78</v>
      </c>
      <c r="F217" s="21"/>
      <c r="G217" s="40"/>
      <c r="H217" s="90"/>
      <c r="I217" s="11"/>
    </row>
    <row r="218" ht="15.75" customHeight="1">
      <c r="A218" s="19" t="s">
        <v>335</v>
      </c>
      <c r="B218" s="20" t="s">
        <v>336</v>
      </c>
      <c r="C218" s="19" t="s">
        <v>299</v>
      </c>
      <c r="D218" s="21"/>
      <c r="E218" s="41">
        <v>1.0</v>
      </c>
      <c r="F218" s="21"/>
      <c r="G218" s="40"/>
      <c r="H218" s="90"/>
      <c r="I218" s="11"/>
    </row>
    <row r="219" ht="15.75" customHeight="1">
      <c r="A219" s="19" t="s">
        <v>337</v>
      </c>
      <c r="B219" s="20" t="s">
        <v>338</v>
      </c>
      <c r="C219" s="19" t="s">
        <v>16</v>
      </c>
      <c r="D219" s="21"/>
      <c r="E219" s="41">
        <v>110.0</v>
      </c>
      <c r="F219" s="21"/>
      <c r="G219" s="40"/>
      <c r="H219" s="90"/>
      <c r="I219" s="11"/>
    </row>
    <row r="220" ht="15.75" customHeight="1">
      <c r="A220" s="19" t="s">
        <v>339</v>
      </c>
      <c r="B220" s="20" t="s">
        <v>340</v>
      </c>
      <c r="C220" s="19" t="s">
        <v>28</v>
      </c>
      <c r="D220" s="21"/>
      <c r="E220" s="28">
        <v>4.0</v>
      </c>
      <c r="F220" s="21"/>
      <c r="G220" s="40"/>
      <c r="H220" s="91"/>
      <c r="I220" s="11"/>
    </row>
    <row r="221" ht="15.75" customHeight="1">
      <c r="A221" s="19" t="s">
        <v>341</v>
      </c>
      <c r="B221" s="20" t="s">
        <v>342</v>
      </c>
      <c r="C221" s="19" t="s">
        <v>16</v>
      </c>
      <c r="D221" s="21"/>
      <c r="E221" s="28">
        <f>10.55+27.49</f>
        <v>38.04</v>
      </c>
      <c r="F221" s="21"/>
      <c r="G221" s="40"/>
      <c r="H221" s="91"/>
      <c r="I221" s="11"/>
    </row>
    <row r="222">
      <c r="A222" s="19" t="s">
        <v>343</v>
      </c>
      <c r="B222" s="20" t="s">
        <v>344</v>
      </c>
      <c r="C222" s="19" t="s">
        <v>40</v>
      </c>
      <c r="D222" s="21"/>
      <c r="E222" s="28">
        <v>140.0</v>
      </c>
      <c r="F222" s="21"/>
      <c r="G222" s="40"/>
      <c r="H222" s="91"/>
      <c r="I222" s="11"/>
    </row>
    <row r="223" ht="15.75" customHeight="1">
      <c r="A223" s="19" t="s">
        <v>345</v>
      </c>
      <c r="B223" s="20" t="s">
        <v>225</v>
      </c>
      <c r="C223" s="19" t="s">
        <v>28</v>
      </c>
      <c r="D223" s="21"/>
      <c r="E223" s="28">
        <v>1.0</v>
      </c>
      <c r="F223" s="21"/>
      <c r="G223" s="40"/>
      <c r="H223" s="11"/>
      <c r="I223" s="11"/>
    </row>
    <row r="224" ht="15.75" customHeight="1">
      <c r="A224" s="16">
        <v>5.3</v>
      </c>
      <c r="B224" s="68" t="s">
        <v>346</v>
      </c>
      <c r="C224" s="6"/>
      <c r="D224" s="6"/>
      <c r="E224" s="6"/>
      <c r="F224" s="14"/>
      <c r="G224" s="18"/>
      <c r="H224" s="11"/>
      <c r="I224" s="11"/>
    </row>
    <row r="225" ht="15.75" customHeight="1">
      <c r="A225" s="19" t="s">
        <v>347</v>
      </c>
      <c r="B225" s="20" t="s">
        <v>348</v>
      </c>
      <c r="C225" s="19" t="s">
        <v>299</v>
      </c>
      <c r="D225" s="21"/>
      <c r="E225" s="28">
        <v>1.0</v>
      </c>
      <c r="F225" s="21"/>
      <c r="G225" s="40"/>
      <c r="H225" s="11"/>
      <c r="I225" s="11"/>
    </row>
    <row r="226" ht="15.75" customHeight="1">
      <c r="A226" s="19" t="s">
        <v>349</v>
      </c>
      <c r="B226" s="20" t="s">
        <v>350</v>
      </c>
      <c r="C226" s="19" t="s">
        <v>28</v>
      </c>
      <c r="D226" s="21"/>
      <c r="E226" s="28">
        <v>2.0</v>
      </c>
      <c r="F226" s="21"/>
      <c r="G226" s="40"/>
      <c r="H226" s="11"/>
      <c r="I226" s="11"/>
    </row>
    <row r="227" ht="15.75" customHeight="1">
      <c r="A227" s="19" t="s">
        <v>351</v>
      </c>
      <c r="B227" s="20" t="s">
        <v>352</v>
      </c>
      <c r="C227" s="19" t="s">
        <v>28</v>
      </c>
      <c r="D227" s="21"/>
      <c r="E227" s="28">
        <v>2.0</v>
      </c>
      <c r="F227" s="21"/>
      <c r="G227" s="40"/>
      <c r="H227" s="11"/>
      <c r="I227" s="11"/>
    </row>
    <row r="228" ht="15.75" customHeight="1">
      <c r="A228" s="19" t="s">
        <v>353</v>
      </c>
      <c r="B228" s="20" t="s">
        <v>354</v>
      </c>
      <c r="C228" s="19" t="s">
        <v>299</v>
      </c>
      <c r="D228" s="21"/>
      <c r="E228" s="28">
        <v>1.0</v>
      </c>
      <c r="F228" s="21"/>
      <c r="G228" s="40"/>
      <c r="H228" s="11"/>
      <c r="I228" s="11"/>
    </row>
    <row r="229" ht="15.75" customHeight="1">
      <c r="A229" s="16">
        <v>5.4</v>
      </c>
      <c r="B229" s="68" t="s">
        <v>355</v>
      </c>
      <c r="C229" s="6"/>
      <c r="D229" s="6"/>
      <c r="E229" s="6"/>
      <c r="F229" s="14"/>
      <c r="G229" s="18"/>
      <c r="H229" s="11"/>
      <c r="I229" s="11"/>
    </row>
    <row r="230">
      <c r="A230" s="19" t="s">
        <v>356</v>
      </c>
      <c r="B230" s="20" t="s">
        <v>357</v>
      </c>
      <c r="C230" s="19" t="s">
        <v>28</v>
      </c>
      <c r="D230" s="21"/>
      <c r="E230" s="28">
        <v>2.0</v>
      </c>
      <c r="F230" s="21"/>
      <c r="G230" s="40"/>
      <c r="H230" s="11"/>
      <c r="I230" s="11"/>
    </row>
    <row r="231" ht="15.75" customHeight="1">
      <c r="A231" s="19" t="s">
        <v>358</v>
      </c>
      <c r="B231" s="24" t="s">
        <v>359</v>
      </c>
      <c r="C231" s="19" t="s">
        <v>28</v>
      </c>
      <c r="D231" s="26"/>
      <c r="E231" s="49">
        <v>1.0</v>
      </c>
      <c r="F231" s="26"/>
      <c r="G231" s="40"/>
      <c r="H231" s="11"/>
      <c r="I231" s="11"/>
    </row>
    <row r="232" ht="12.75" customHeight="1">
      <c r="A232" s="32">
        <v>5.5</v>
      </c>
      <c r="B232" s="33" t="s">
        <v>360</v>
      </c>
      <c r="C232" s="30"/>
      <c r="D232" s="30"/>
      <c r="E232" s="30"/>
      <c r="F232" s="34"/>
      <c r="G232" s="18"/>
      <c r="H232" s="11"/>
      <c r="I232" s="11"/>
    </row>
    <row r="233" ht="15.75" customHeight="1">
      <c r="A233" s="92" t="s">
        <v>361</v>
      </c>
      <c r="B233" s="93" t="s">
        <v>362</v>
      </c>
      <c r="C233" s="30"/>
      <c r="D233" s="30"/>
      <c r="E233" s="30"/>
      <c r="F233" s="34"/>
      <c r="G233" s="18"/>
      <c r="H233" s="11"/>
      <c r="I233" s="11"/>
    </row>
    <row r="234">
      <c r="A234" s="94" t="s">
        <v>363</v>
      </c>
      <c r="B234" s="64" t="s">
        <v>364</v>
      </c>
      <c r="C234" s="19" t="s">
        <v>365</v>
      </c>
      <c r="D234" s="51"/>
      <c r="E234" s="65">
        <v>1.0</v>
      </c>
      <c r="F234" s="51"/>
      <c r="G234" s="40"/>
      <c r="H234" s="11"/>
      <c r="I234" s="11"/>
    </row>
    <row r="235">
      <c r="A235" s="94" t="s">
        <v>366</v>
      </c>
      <c r="B235" s="64" t="s">
        <v>367</v>
      </c>
      <c r="C235" s="19" t="s">
        <v>365</v>
      </c>
      <c r="D235" s="51"/>
      <c r="E235" s="65">
        <v>1.0</v>
      </c>
      <c r="F235" s="51"/>
      <c r="G235" s="40"/>
      <c r="H235" s="11"/>
      <c r="I235" s="11"/>
    </row>
    <row r="236" ht="15.75" customHeight="1">
      <c r="A236" s="94" t="s">
        <v>368</v>
      </c>
      <c r="B236" s="64" t="s">
        <v>369</v>
      </c>
      <c r="C236" s="19" t="s">
        <v>365</v>
      </c>
      <c r="D236" s="51"/>
      <c r="E236" s="65">
        <v>1.0</v>
      </c>
      <c r="F236" s="51"/>
      <c r="G236" s="40"/>
      <c r="H236" s="11"/>
      <c r="I236" s="11"/>
    </row>
    <row r="237" ht="15.75" customHeight="1">
      <c r="A237" s="94" t="s">
        <v>370</v>
      </c>
      <c r="B237" s="64" t="s">
        <v>371</v>
      </c>
      <c r="C237" s="19" t="s">
        <v>365</v>
      </c>
      <c r="D237" s="51"/>
      <c r="E237" s="65">
        <v>1.0</v>
      </c>
      <c r="F237" s="51"/>
      <c r="G237" s="40"/>
      <c r="H237" s="11"/>
      <c r="I237" s="11"/>
    </row>
    <row r="238" ht="15.75" customHeight="1">
      <c r="A238" s="94" t="s">
        <v>372</v>
      </c>
      <c r="B238" s="64" t="s">
        <v>373</v>
      </c>
      <c r="C238" s="19" t="s">
        <v>365</v>
      </c>
      <c r="D238" s="51"/>
      <c r="E238" s="65">
        <v>1.0</v>
      </c>
      <c r="F238" s="51"/>
      <c r="G238" s="40"/>
      <c r="H238" s="11"/>
      <c r="I238" s="11"/>
    </row>
    <row r="239">
      <c r="A239" s="94" t="s">
        <v>374</v>
      </c>
      <c r="B239" s="45" t="s">
        <v>375</v>
      </c>
      <c r="C239" s="19" t="s">
        <v>79</v>
      </c>
      <c r="D239" s="21"/>
      <c r="E239" s="46">
        <v>14.0</v>
      </c>
      <c r="F239" s="21"/>
      <c r="G239" s="40"/>
      <c r="H239" s="11"/>
      <c r="I239" s="11"/>
    </row>
    <row r="240" ht="15.75" customHeight="1">
      <c r="A240" s="94" t="s">
        <v>376</v>
      </c>
      <c r="B240" s="95" t="s">
        <v>377</v>
      </c>
      <c r="C240" s="19" t="s">
        <v>79</v>
      </c>
      <c r="D240" s="21"/>
      <c r="E240" s="46">
        <v>25.0</v>
      </c>
      <c r="F240" s="21"/>
      <c r="G240" s="40"/>
      <c r="H240" s="11"/>
      <c r="I240" s="11"/>
    </row>
    <row r="241" ht="15.75" customHeight="1">
      <c r="A241" s="94" t="s">
        <v>378</v>
      </c>
      <c r="B241" s="95" t="s">
        <v>379</v>
      </c>
      <c r="C241" s="19" t="s">
        <v>79</v>
      </c>
      <c r="D241" s="21"/>
      <c r="E241" s="46">
        <v>15.0</v>
      </c>
      <c r="F241" s="21"/>
      <c r="G241" s="40"/>
      <c r="H241" s="11"/>
      <c r="I241" s="11"/>
    </row>
    <row r="242" ht="15.75" customHeight="1">
      <c r="A242" s="94" t="s">
        <v>380</v>
      </c>
      <c r="B242" s="45" t="s">
        <v>381</v>
      </c>
      <c r="C242" s="19" t="s">
        <v>79</v>
      </c>
      <c r="D242" s="21"/>
      <c r="E242" s="46">
        <v>30.0</v>
      </c>
      <c r="F242" s="21"/>
      <c r="G242" s="40"/>
      <c r="H242" s="11"/>
      <c r="I242" s="11"/>
    </row>
    <row r="243" ht="15.75" customHeight="1">
      <c r="A243" s="94" t="s">
        <v>382</v>
      </c>
      <c r="B243" s="45" t="s">
        <v>383</v>
      </c>
      <c r="C243" s="19" t="s">
        <v>79</v>
      </c>
      <c r="D243" s="21"/>
      <c r="E243" s="46">
        <v>47.0</v>
      </c>
      <c r="F243" s="21"/>
      <c r="G243" s="40"/>
      <c r="H243" s="11"/>
      <c r="I243" s="11"/>
    </row>
    <row r="244" ht="15.75" customHeight="1">
      <c r="A244" s="94" t="s">
        <v>384</v>
      </c>
      <c r="B244" s="45" t="s">
        <v>385</v>
      </c>
      <c r="C244" s="19" t="s">
        <v>79</v>
      </c>
      <c r="D244" s="21"/>
      <c r="E244" s="46">
        <v>12.0</v>
      </c>
      <c r="F244" s="21"/>
      <c r="G244" s="40"/>
      <c r="H244" s="11"/>
      <c r="I244" s="11"/>
    </row>
    <row r="245" ht="15.75" customHeight="1">
      <c r="A245" s="94" t="s">
        <v>386</v>
      </c>
      <c r="B245" s="45" t="s">
        <v>387</v>
      </c>
      <c r="C245" s="19" t="s">
        <v>79</v>
      </c>
      <c r="D245" s="21"/>
      <c r="E245" s="46">
        <v>16.0</v>
      </c>
      <c r="F245" s="21"/>
      <c r="G245" s="40"/>
      <c r="H245" s="11"/>
      <c r="I245" s="11"/>
    </row>
    <row r="246" ht="15.75" customHeight="1">
      <c r="A246" s="94" t="s">
        <v>388</v>
      </c>
      <c r="B246" s="45" t="s">
        <v>389</v>
      </c>
      <c r="C246" s="19" t="s">
        <v>365</v>
      </c>
      <c r="D246" s="21"/>
      <c r="E246" s="46">
        <v>1.0</v>
      </c>
      <c r="F246" s="21"/>
      <c r="G246" s="40"/>
      <c r="H246" s="11"/>
      <c r="I246" s="11"/>
    </row>
    <row r="247" ht="15.75" customHeight="1">
      <c r="A247" s="94" t="s">
        <v>390</v>
      </c>
      <c r="B247" s="95" t="s">
        <v>391</v>
      </c>
      <c r="C247" s="19" t="s">
        <v>218</v>
      </c>
      <c r="D247" s="21"/>
      <c r="E247" s="46">
        <v>5.0</v>
      </c>
      <c r="F247" s="21"/>
      <c r="G247" s="40"/>
      <c r="H247" s="11"/>
      <c r="I247" s="11"/>
    </row>
    <row r="248">
      <c r="A248" s="94" t="s">
        <v>392</v>
      </c>
      <c r="B248" s="45" t="s">
        <v>393</v>
      </c>
      <c r="C248" s="19" t="s">
        <v>218</v>
      </c>
      <c r="D248" s="21"/>
      <c r="E248" s="46">
        <v>11.0</v>
      </c>
      <c r="F248" s="21"/>
      <c r="G248" s="40"/>
      <c r="H248" s="11"/>
      <c r="I248" s="11"/>
    </row>
    <row r="249">
      <c r="A249" s="94" t="s">
        <v>394</v>
      </c>
      <c r="B249" s="45" t="s">
        <v>395</v>
      </c>
      <c r="C249" s="19" t="s">
        <v>218</v>
      </c>
      <c r="D249" s="21"/>
      <c r="E249" s="46">
        <v>1.0</v>
      </c>
      <c r="F249" s="21"/>
      <c r="G249" s="40"/>
      <c r="H249" s="11"/>
      <c r="I249" s="11"/>
    </row>
    <row r="250">
      <c r="A250" s="94" t="s">
        <v>396</v>
      </c>
      <c r="B250" s="45" t="s">
        <v>217</v>
      </c>
      <c r="C250" s="19" t="s">
        <v>218</v>
      </c>
      <c r="D250" s="21"/>
      <c r="E250" s="46">
        <v>1.0</v>
      </c>
      <c r="F250" s="21"/>
      <c r="G250" s="40"/>
      <c r="H250" s="11"/>
      <c r="I250" s="11"/>
    </row>
    <row r="251">
      <c r="A251" s="94" t="s">
        <v>397</v>
      </c>
      <c r="B251" s="45" t="s">
        <v>221</v>
      </c>
      <c r="C251" s="19" t="s">
        <v>218</v>
      </c>
      <c r="D251" s="21"/>
      <c r="E251" s="46">
        <v>1.0</v>
      </c>
      <c r="F251" s="21"/>
      <c r="G251" s="40"/>
      <c r="H251" s="11"/>
      <c r="I251" s="11"/>
    </row>
    <row r="252" ht="15.75" customHeight="1">
      <c r="A252" s="94" t="s">
        <v>398</v>
      </c>
      <c r="B252" s="45" t="s">
        <v>399</v>
      </c>
      <c r="C252" s="19" t="s">
        <v>218</v>
      </c>
      <c r="D252" s="21"/>
      <c r="E252" s="46">
        <v>1.0</v>
      </c>
      <c r="F252" s="21"/>
      <c r="G252" s="40"/>
      <c r="H252" s="11"/>
      <c r="I252" s="11"/>
    </row>
    <row r="253" ht="15.75" customHeight="1">
      <c r="A253" s="94" t="s">
        <v>400</v>
      </c>
      <c r="B253" s="45" t="s">
        <v>401</v>
      </c>
      <c r="C253" s="19" t="s">
        <v>218</v>
      </c>
      <c r="D253" s="21"/>
      <c r="E253" s="46">
        <v>1.0</v>
      </c>
      <c r="F253" s="21"/>
      <c r="G253" s="40"/>
      <c r="H253" s="11"/>
      <c r="I253" s="11"/>
    </row>
    <row r="254" ht="15.75" customHeight="1">
      <c r="A254" s="94" t="s">
        <v>402</v>
      </c>
      <c r="B254" s="45" t="s">
        <v>403</v>
      </c>
      <c r="C254" s="19" t="s">
        <v>218</v>
      </c>
      <c r="D254" s="21"/>
      <c r="E254" s="46">
        <v>1.0</v>
      </c>
      <c r="F254" s="21"/>
      <c r="G254" s="40"/>
      <c r="H254" s="11"/>
      <c r="I254" s="11"/>
    </row>
    <row r="255">
      <c r="A255" s="94" t="s">
        <v>404</v>
      </c>
      <c r="B255" s="45" t="s">
        <v>405</v>
      </c>
      <c r="C255" s="19" t="s">
        <v>218</v>
      </c>
      <c r="D255" s="21"/>
      <c r="E255" s="46">
        <v>1.0</v>
      </c>
      <c r="F255" s="21"/>
      <c r="G255" s="40"/>
      <c r="H255" s="11"/>
      <c r="I255" s="11"/>
    </row>
    <row r="256" ht="15.75" customHeight="1">
      <c r="A256" s="96" t="s">
        <v>406</v>
      </c>
      <c r="B256" s="97" t="s">
        <v>407</v>
      </c>
      <c r="C256" s="6"/>
      <c r="D256" s="6"/>
      <c r="E256" s="6"/>
      <c r="F256" s="14"/>
      <c r="G256" s="18"/>
      <c r="H256" s="11"/>
      <c r="I256" s="11"/>
    </row>
    <row r="257">
      <c r="A257" s="94" t="s">
        <v>408</v>
      </c>
      <c r="B257" s="45" t="s">
        <v>409</v>
      </c>
      <c r="C257" s="19" t="s">
        <v>218</v>
      </c>
      <c r="D257" s="21"/>
      <c r="E257" s="46">
        <v>1.0</v>
      </c>
      <c r="F257" s="21"/>
      <c r="G257" s="40"/>
      <c r="H257" s="11"/>
      <c r="I257" s="11"/>
    </row>
    <row r="258">
      <c r="A258" s="94" t="s">
        <v>410</v>
      </c>
      <c r="B258" s="45" t="s">
        <v>411</v>
      </c>
      <c r="C258" s="19" t="s">
        <v>218</v>
      </c>
      <c r="D258" s="21"/>
      <c r="E258" s="46">
        <v>1.0</v>
      </c>
      <c r="F258" s="21"/>
      <c r="G258" s="40"/>
      <c r="H258" s="11"/>
      <c r="I258" s="11"/>
    </row>
    <row r="259">
      <c r="A259" s="94" t="s">
        <v>412</v>
      </c>
      <c r="B259" s="45" t="s">
        <v>413</v>
      </c>
      <c r="C259" s="19" t="s">
        <v>218</v>
      </c>
      <c r="D259" s="21"/>
      <c r="E259" s="46">
        <v>2.0</v>
      </c>
      <c r="F259" s="21"/>
      <c r="G259" s="40"/>
      <c r="H259" s="11"/>
      <c r="I259" s="11"/>
    </row>
    <row r="260">
      <c r="A260" s="94" t="s">
        <v>414</v>
      </c>
      <c r="B260" s="45" t="s">
        <v>415</v>
      </c>
      <c r="C260" s="19" t="s">
        <v>79</v>
      </c>
      <c r="D260" s="21"/>
      <c r="E260" s="46">
        <v>170.0</v>
      </c>
      <c r="F260" s="21"/>
      <c r="G260" s="40"/>
      <c r="H260" s="11"/>
      <c r="I260" s="11"/>
    </row>
    <row r="261" ht="15.75" customHeight="1">
      <c r="A261" s="94" t="s">
        <v>416</v>
      </c>
      <c r="B261" s="95" t="s">
        <v>417</v>
      </c>
      <c r="C261" s="19" t="s">
        <v>218</v>
      </c>
      <c r="D261" s="21"/>
      <c r="E261" s="46">
        <v>5.0</v>
      </c>
      <c r="F261" s="21"/>
      <c r="G261" s="40"/>
      <c r="H261" s="11"/>
      <c r="I261" s="11"/>
    </row>
    <row r="262" ht="15.75" customHeight="1">
      <c r="A262" s="96" t="s">
        <v>418</v>
      </c>
      <c r="B262" s="98" t="s">
        <v>419</v>
      </c>
      <c r="C262" s="99"/>
      <c r="D262" s="99"/>
      <c r="E262" s="100"/>
      <c r="F262" s="101"/>
      <c r="G262" s="18"/>
      <c r="H262" s="11"/>
      <c r="I262" s="11"/>
    </row>
    <row r="263">
      <c r="A263" s="94" t="s">
        <v>420</v>
      </c>
      <c r="B263" s="45" t="s">
        <v>421</v>
      </c>
      <c r="C263" s="19" t="s">
        <v>79</v>
      </c>
      <c r="D263" s="21"/>
      <c r="E263" s="46">
        <v>30.0</v>
      </c>
      <c r="F263" s="21"/>
      <c r="G263" s="40"/>
      <c r="H263" s="11"/>
      <c r="I263" s="11"/>
    </row>
    <row r="264">
      <c r="A264" s="94" t="s">
        <v>422</v>
      </c>
      <c r="B264" s="45" t="s">
        <v>423</v>
      </c>
      <c r="C264" s="19" t="s">
        <v>218</v>
      </c>
      <c r="D264" s="21"/>
      <c r="E264" s="46">
        <v>2.0</v>
      </c>
      <c r="F264" s="21"/>
      <c r="G264" s="40"/>
      <c r="H264" s="11"/>
      <c r="I264" s="11"/>
    </row>
    <row r="265">
      <c r="A265" s="94" t="s">
        <v>424</v>
      </c>
      <c r="B265" s="45" t="s">
        <v>425</v>
      </c>
      <c r="C265" s="19" t="s">
        <v>365</v>
      </c>
      <c r="D265" s="21"/>
      <c r="E265" s="46">
        <v>1.0</v>
      </c>
      <c r="F265" s="21"/>
      <c r="G265" s="40"/>
      <c r="H265" s="11"/>
      <c r="I265" s="11"/>
    </row>
    <row r="266" ht="15.0" customHeight="1">
      <c r="A266" s="102">
        <v>6.0</v>
      </c>
      <c r="B266" s="103" t="s">
        <v>426</v>
      </c>
      <c r="C266" s="104"/>
      <c r="D266" s="104"/>
      <c r="E266" s="104"/>
      <c r="F266" s="105"/>
      <c r="G266" s="106"/>
      <c r="H266" s="11"/>
      <c r="I266" s="11"/>
    </row>
    <row r="267">
      <c r="A267" s="107">
        <v>6.1</v>
      </c>
      <c r="B267" s="64" t="s">
        <v>427</v>
      </c>
      <c r="C267" s="38" t="s">
        <v>299</v>
      </c>
      <c r="D267" s="51"/>
      <c r="E267" s="65">
        <v>1.0</v>
      </c>
      <c r="F267" s="51"/>
      <c r="G267" s="108"/>
      <c r="H267" s="11"/>
      <c r="I267" s="11"/>
    </row>
    <row r="268">
      <c r="A268" s="94">
        <v>6.2</v>
      </c>
      <c r="B268" s="45" t="s">
        <v>428</v>
      </c>
      <c r="C268" s="19" t="s">
        <v>299</v>
      </c>
      <c r="D268" s="21"/>
      <c r="E268" s="46">
        <v>1.0</v>
      </c>
      <c r="F268" s="21"/>
      <c r="G268" s="109"/>
      <c r="H268" s="11"/>
    </row>
    <row r="269">
      <c r="A269" s="94">
        <v>6.3</v>
      </c>
      <c r="B269" s="45" t="s">
        <v>429</v>
      </c>
      <c r="C269" s="19" t="s">
        <v>299</v>
      </c>
      <c r="D269" s="21"/>
      <c r="E269" s="46">
        <v>1.0</v>
      </c>
      <c r="F269" s="21"/>
      <c r="G269" s="109"/>
      <c r="H269" s="11"/>
    </row>
    <row r="270">
      <c r="A270" s="94">
        <v>6.4</v>
      </c>
      <c r="B270" s="95" t="s">
        <v>430</v>
      </c>
      <c r="C270" s="19" t="s">
        <v>299</v>
      </c>
      <c r="D270" s="21"/>
      <c r="E270" s="46">
        <v>1.0</v>
      </c>
      <c r="F270" s="21"/>
      <c r="G270" s="110"/>
      <c r="H270" s="11"/>
    </row>
    <row r="271" ht="12.75" customHeight="1">
      <c r="A271" s="111" t="s">
        <v>431</v>
      </c>
      <c r="B271" s="30"/>
      <c r="C271" s="30"/>
      <c r="D271" s="30"/>
      <c r="E271" s="30"/>
      <c r="F271" s="34"/>
      <c r="G271" s="112"/>
      <c r="H271" s="11"/>
    </row>
    <row r="272" ht="12.75" customHeight="1">
      <c r="A272" s="113" t="s">
        <v>432</v>
      </c>
      <c r="B272" s="30"/>
      <c r="C272" s="30"/>
      <c r="D272" s="30"/>
      <c r="E272" s="30"/>
      <c r="F272" s="34"/>
      <c r="G272" s="112"/>
      <c r="H272" s="11"/>
      <c r="I272" s="11"/>
    </row>
    <row r="273" ht="12.75" customHeight="1">
      <c r="A273" s="113" t="s">
        <v>433</v>
      </c>
      <c r="B273" s="30"/>
      <c r="C273" s="30"/>
      <c r="D273" s="30"/>
      <c r="E273" s="30"/>
      <c r="F273" s="34"/>
      <c r="G273" s="112"/>
      <c r="H273" s="11"/>
      <c r="I273" s="11"/>
    </row>
    <row r="274" ht="12.75" customHeight="1">
      <c r="A274" s="111" t="s">
        <v>434</v>
      </c>
      <c r="B274" s="30"/>
      <c r="C274" s="30"/>
      <c r="D274" s="30"/>
      <c r="E274" s="30"/>
      <c r="F274" s="34"/>
      <c r="G274" s="112"/>
      <c r="H274" s="11"/>
      <c r="I274" s="11"/>
    </row>
    <row r="275" ht="12.75" customHeight="1">
      <c r="A275" s="111" t="s">
        <v>435</v>
      </c>
      <c r="B275" s="30"/>
      <c r="C275" s="30"/>
      <c r="D275" s="30"/>
      <c r="E275" s="30"/>
      <c r="F275" s="34"/>
      <c r="G275" s="112"/>
      <c r="H275" s="11"/>
      <c r="I275" s="11"/>
    </row>
    <row r="276" ht="12.75" customHeight="1">
      <c r="A276" s="111" t="s">
        <v>436</v>
      </c>
      <c r="B276" s="30"/>
      <c r="C276" s="30"/>
      <c r="D276" s="30"/>
      <c r="E276" s="30"/>
      <c r="F276" s="34"/>
      <c r="G276" s="112"/>
      <c r="H276" s="11"/>
      <c r="I276" s="11"/>
    </row>
    <row r="277">
      <c r="A277" s="113" t="s">
        <v>437</v>
      </c>
      <c r="B277" s="30"/>
      <c r="C277" s="30"/>
      <c r="D277" s="30"/>
      <c r="E277" s="30"/>
      <c r="F277" s="34"/>
      <c r="G277" s="112"/>
      <c r="H277" s="11"/>
      <c r="I277" s="11"/>
    </row>
    <row r="278" ht="12.75" customHeight="1">
      <c r="A278" s="114" t="s">
        <v>438</v>
      </c>
      <c r="B278" s="30"/>
      <c r="C278" s="30"/>
      <c r="D278" s="30"/>
      <c r="E278" s="30"/>
      <c r="F278" s="115"/>
      <c r="G278" s="116"/>
      <c r="H278" s="11"/>
      <c r="I278" s="11"/>
    </row>
    <row r="279" ht="12.75" customHeight="1">
      <c r="A279" s="117"/>
      <c r="B279" s="118"/>
      <c r="C279" s="117"/>
      <c r="D279" s="117"/>
      <c r="E279" s="119"/>
      <c r="F279" s="119"/>
      <c r="G279" s="117"/>
      <c r="H279" s="11"/>
      <c r="I279" s="11"/>
    </row>
    <row r="280" ht="12.75" customHeight="1">
      <c r="A280" s="117"/>
      <c r="B280" s="118"/>
      <c r="C280" s="117"/>
      <c r="D280" s="117"/>
      <c r="E280" s="119"/>
      <c r="F280" s="119"/>
      <c r="G280" s="117"/>
      <c r="H280" s="11"/>
      <c r="I280" s="11"/>
    </row>
    <row r="281" ht="12.75" customHeight="1">
      <c r="A281" s="117"/>
      <c r="B281" s="118"/>
      <c r="C281" s="117"/>
      <c r="D281" s="117"/>
      <c r="E281" s="119"/>
      <c r="F281" s="119"/>
      <c r="G281" s="117"/>
      <c r="H281" s="11"/>
      <c r="I281" s="11"/>
    </row>
    <row r="282" ht="12.75" customHeight="1">
      <c r="A282" s="117"/>
      <c r="B282" s="118"/>
      <c r="C282" s="117"/>
      <c r="D282" s="117"/>
      <c r="E282" s="119"/>
      <c r="F282" s="119"/>
      <c r="G282" s="117"/>
      <c r="H282" s="11"/>
      <c r="I282" s="11"/>
    </row>
    <row r="283" ht="12.75" customHeight="1">
      <c r="A283" s="117"/>
      <c r="B283" s="118"/>
      <c r="C283" s="117"/>
      <c r="D283" s="117"/>
      <c r="E283" s="119"/>
      <c r="F283" s="119"/>
      <c r="G283" s="117"/>
      <c r="H283" s="11"/>
      <c r="I283" s="11"/>
    </row>
    <row r="284" ht="12.75" customHeight="1">
      <c r="A284" s="117"/>
      <c r="B284" s="118"/>
      <c r="C284" s="117"/>
      <c r="D284" s="117"/>
      <c r="E284" s="119"/>
      <c r="F284" s="119"/>
      <c r="G284" s="117"/>
      <c r="H284" s="11"/>
      <c r="I284" s="11"/>
    </row>
    <row r="285" ht="12.75" customHeight="1">
      <c r="A285" s="117"/>
      <c r="B285" s="118"/>
      <c r="C285" s="117"/>
      <c r="D285" s="117"/>
      <c r="E285" s="119"/>
      <c r="F285" s="119"/>
      <c r="G285" s="117"/>
      <c r="H285" s="11"/>
      <c r="I285" s="11"/>
    </row>
    <row r="286" ht="12.75" customHeight="1">
      <c r="A286" s="117"/>
      <c r="B286" s="118"/>
      <c r="C286" s="117"/>
      <c r="D286" s="117"/>
      <c r="E286" s="119"/>
      <c r="F286" s="119"/>
      <c r="G286" s="117"/>
      <c r="H286" s="11"/>
      <c r="I286" s="11"/>
    </row>
    <row r="287" ht="12.75" customHeight="1">
      <c r="A287" s="117"/>
      <c r="B287" s="118"/>
      <c r="C287" s="117"/>
      <c r="D287" s="117"/>
      <c r="E287" s="119"/>
      <c r="F287" s="119"/>
      <c r="G287" s="117"/>
      <c r="H287" s="11"/>
      <c r="I287" s="11"/>
    </row>
    <row r="288" ht="12.75" customHeight="1">
      <c r="A288" s="117"/>
      <c r="B288" s="118"/>
      <c r="C288" s="117"/>
      <c r="D288" s="117"/>
      <c r="E288" s="119"/>
      <c r="F288" s="119"/>
      <c r="G288" s="117"/>
      <c r="H288" s="11"/>
      <c r="I288" s="11"/>
    </row>
    <row r="289" ht="12.75" customHeight="1">
      <c r="A289" s="117"/>
      <c r="B289" s="118"/>
      <c r="C289" s="117"/>
      <c r="D289" s="117"/>
      <c r="E289" s="119"/>
      <c r="F289" s="119"/>
      <c r="G289" s="117"/>
      <c r="H289" s="11"/>
      <c r="I289" s="11"/>
    </row>
    <row r="290" ht="12.75" customHeight="1">
      <c r="A290" s="117"/>
      <c r="B290" s="118"/>
      <c r="C290" s="117"/>
      <c r="D290" s="117"/>
      <c r="E290" s="119"/>
      <c r="F290" s="119"/>
      <c r="G290" s="117"/>
      <c r="H290" s="11"/>
      <c r="I290" s="11"/>
    </row>
    <row r="291" ht="12.75" customHeight="1">
      <c r="A291" s="117"/>
      <c r="B291" s="118"/>
      <c r="C291" s="117"/>
      <c r="D291" s="117"/>
      <c r="E291" s="119"/>
      <c r="F291" s="119"/>
      <c r="G291" s="117"/>
      <c r="H291" s="11"/>
      <c r="I291" s="11"/>
    </row>
    <row r="292" ht="12.75" customHeight="1">
      <c r="A292" s="117"/>
      <c r="B292" s="118"/>
      <c r="C292" s="117"/>
      <c r="D292" s="117"/>
      <c r="E292" s="119"/>
      <c r="F292" s="119"/>
      <c r="G292" s="117"/>
      <c r="H292" s="11"/>
      <c r="I292" s="11"/>
    </row>
    <row r="293" ht="12.75" customHeight="1">
      <c r="A293" s="117"/>
      <c r="B293" s="118"/>
      <c r="C293" s="117"/>
      <c r="D293" s="117"/>
      <c r="E293" s="119"/>
      <c r="F293" s="119"/>
      <c r="G293" s="117"/>
      <c r="H293" s="11"/>
      <c r="I293" s="11"/>
    </row>
    <row r="294" ht="12.75" customHeight="1">
      <c r="A294" s="117"/>
      <c r="B294" s="118"/>
      <c r="C294" s="117"/>
      <c r="D294" s="117"/>
      <c r="E294" s="119"/>
      <c r="F294" s="119"/>
      <c r="G294" s="117"/>
      <c r="H294" s="11"/>
      <c r="I294" s="11"/>
    </row>
    <row r="295" ht="12.75" customHeight="1">
      <c r="A295" s="117"/>
      <c r="B295" s="118"/>
      <c r="C295" s="117"/>
      <c r="D295" s="117"/>
      <c r="E295" s="119"/>
      <c r="F295" s="119"/>
      <c r="G295" s="117"/>
      <c r="H295" s="11"/>
      <c r="I295" s="11"/>
    </row>
    <row r="296" ht="12.75" customHeight="1">
      <c r="A296" s="117"/>
      <c r="B296" s="118"/>
      <c r="C296" s="117"/>
      <c r="D296" s="117"/>
      <c r="E296" s="119"/>
      <c r="F296" s="119"/>
      <c r="G296" s="117"/>
      <c r="H296" s="11"/>
      <c r="I296" s="11"/>
    </row>
    <row r="297" ht="12.75" customHeight="1">
      <c r="A297" s="117"/>
      <c r="B297" s="118"/>
      <c r="C297" s="117"/>
      <c r="D297" s="117"/>
      <c r="E297" s="119"/>
      <c r="F297" s="119"/>
      <c r="G297" s="117"/>
      <c r="H297" s="11"/>
      <c r="I297" s="11"/>
    </row>
    <row r="298" ht="12.75" customHeight="1">
      <c r="A298" s="117"/>
      <c r="B298" s="118"/>
      <c r="C298" s="117"/>
      <c r="D298" s="117"/>
      <c r="E298" s="119"/>
      <c r="F298" s="119"/>
      <c r="G298" s="117"/>
      <c r="H298" s="11"/>
      <c r="I298" s="11"/>
    </row>
    <row r="299" ht="12.75" customHeight="1">
      <c r="A299" s="117"/>
      <c r="B299" s="118"/>
      <c r="C299" s="117"/>
      <c r="D299" s="117"/>
      <c r="E299" s="119"/>
      <c r="F299" s="119"/>
      <c r="G299" s="117"/>
      <c r="H299" s="11"/>
      <c r="I299" s="11"/>
    </row>
    <row r="300" ht="12.75" customHeight="1">
      <c r="A300" s="117"/>
      <c r="B300" s="118"/>
      <c r="C300" s="117"/>
      <c r="D300" s="117"/>
      <c r="E300" s="119"/>
      <c r="F300" s="119"/>
      <c r="G300" s="117"/>
      <c r="H300" s="11"/>
      <c r="I300" s="11"/>
    </row>
    <row r="301" ht="12.75" customHeight="1">
      <c r="A301" s="117"/>
      <c r="B301" s="118"/>
      <c r="C301" s="117"/>
      <c r="D301" s="117"/>
      <c r="E301" s="119"/>
      <c r="F301" s="119"/>
      <c r="G301" s="117"/>
      <c r="H301" s="11"/>
      <c r="I301" s="11"/>
    </row>
    <row r="302" ht="12.75" customHeight="1">
      <c r="A302" s="117"/>
      <c r="B302" s="118"/>
      <c r="C302" s="117"/>
      <c r="D302" s="117"/>
      <c r="E302" s="119"/>
      <c r="F302" s="119"/>
      <c r="G302" s="117"/>
      <c r="H302" s="11"/>
      <c r="I302" s="11"/>
    </row>
    <row r="303" ht="12.75" customHeight="1">
      <c r="A303" s="117"/>
      <c r="B303" s="118"/>
      <c r="C303" s="117"/>
      <c r="D303" s="117"/>
      <c r="E303" s="119"/>
      <c r="F303" s="119"/>
      <c r="G303" s="117"/>
      <c r="H303" s="11"/>
      <c r="I303" s="11"/>
    </row>
    <row r="304" ht="12.75" customHeight="1">
      <c r="A304" s="117"/>
      <c r="B304" s="118"/>
      <c r="C304" s="117"/>
      <c r="D304" s="117"/>
      <c r="E304" s="119"/>
      <c r="F304" s="119"/>
      <c r="G304" s="117"/>
      <c r="H304" s="11"/>
      <c r="I304" s="11"/>
    </row>
    <row r="305" ht="12.75" customHeight="1">
      <c r="A305" s="117"/>
      <c r="B305" s="118"/>
      <c r="C305" s="117"/>
      <c r="D305" s="117"/>
      <c r="E305" s="119"/>
      <c r="F305" s="119"/>
      <c r="G305" s="117"/>
      <c r="H305" s="11"/>
      <c r="I305" s="11"/>
    </row>
    <row r="306" ht="12.75" customHeight="1">
      <c r="A306" s="117"/>
      <c r="B306" s="118"/>
      <c r="C306" s="117"/>
      <c r="D306" s="117"/>
      <c r="E306" s="119"/>
      <c r="F306" s="119"/>
      <c r="G306" s="117"/>
      <c r="H306" s="11"/>
      <c r="I306" s="11"/>
    </row>
    <row r="307" ht="12.75" customHeight="1">
      <c r="A307" s="117"/>
      <c r="B307" s="118"/>
      <c r="C307" s="117"/>
      <c r="D307" s="117"/>
      <c r="E307" s="119"/>
      <c r="F307" s="119"/>
      <c r="G307" s="117"/>
      <c r="H307" s="11"/>
      <c r="I307" s="11"/>
    </row>
    <row r="308" ht="12.75" customHeight="1">
      <c r="A308" s="117"/>
      <c r="B308" s="118"/>
      <c r="C308" s="117"/>
      <c r="D308" s="117"/>
      <c r="E308" s="119"/>
      <c r="F308" s="119"/>
      <c r="G308" s="117"/>
      <c r="H308" s="11"/>
      <c r="I308" s="11"/>
    </row>
    <row r="309" ht="12.75" customHeight="1">
      <c r="A309" s="117"/>
      <c r="B309" s="118"/>
      <c r="C309" s="117"/>
      <c r="D309" s="117"/>
      <c r="E309" s="119"/>
      <c r="F309" s="119"/>
      <c r="G309" s="117"/>
      <c r="H309" s="11"/>
      <c r="I309" s="11"/>
    </row>
    <row r="310" ht="12.75" customHeight="1">
      <c r="A310" s="117"/>
      <c r="B310" s="118"/>
      <c r="C310" s="117"/>
      <c r="D310" s="117"/>
      <c r="E310" s="119"/>
      <c r="F310" s="119"/>
      <c r="G310" s="117"/>
      <c r="H310" s="11"/>
      <c r="I310" s="11"/>
    </row>
    <row r="311" ht="12.75" customHeight="1">
      <c r="A311" s="117"/>
      <c r="B311" s="118"/>
      <c r="C311" s="117"/>
      <c r="D311" s="117"/>
      <c r="E311" s="119"/>
      <c r="F311" s="119"/>
      <c r="G311" s="117"/>
      <c r="H311" s="11"/>
      <c r="I311" s="11"/>
    </row>
    <row r="312" ht="12.75" customHeight="1">
      <c r="A312" s="117"/>
      <c r="B312" s="118"/>
      <c r="C312" s="117"/>
      <c r="D312" s="117"/>
      <c r="E312" s="119"/>
      <c r="F312" s="119"/>
      <c r="G312" s="117"/>
      <c r="H312" s="11"/>
      <c r="I312" s="11"/>
    </row>
    <row r="313" ht="12.75" customHeight="1">
      <c r="A313" s="117"/>
      <c r="B313" s="118"/>
      <c r="C313" s="117"/>
      <c r="D313" s="117"/>
      <c r="E313" s="119"/>
      <c r="F313" s="119"/>
      <c r="G313" s="117"/>
      <c r="H313" s="11"/>
      <c r="I313" s="11"/>
    </row>
    <row r="314" ht="12.75" customHeight="1">
      <c r="A314" s="117"/>
      <c r="B314" s="118"/>
      <c r="C314" s="117"/>
      <c r="D314" s="117"/>
      <c r="E314" s="119"/>
      <c r="F314" s="119"/>
      <c r="G314" s="117"/>
      <c r="H314" s="11"/>
      <c r="I314" s="11"/>
    </row>
    <row r="315" ht="12.75" customHeight="1">
      <c r="A315" s="117"/>
      <c r="B315" s="118"/>
      <c r="C315" s="117"/>
      <c r="D315" s="117"/>
      <c r="E315" s="119"/>
      <c r="F315" s="119"/>
      <c r="G315" s="117"/>
      <c r="H315" s="11"/>
      <c r="I315" s="11"/>
    </row>
    <row r="316" ht="12.75" customHeight="1">
      <c r="A316" s="117"/>
      <c r="B316" s="118"/>
      <c r="C316" s="117"/>
      <c r="D316" s="117"/>
      <c r="E316" s="119"/>
      <c r="F316" s="119"/>
      <c r="G316" s="117"/>
      <c r="H316" s="11"/>
      <c r="I316" s="11"/>
    </row>
    <row r="317" ht="12.75" customHeight="1">
      <c r="A317" s="117"/>
      <c r="B317" s="118"/>
      <c r="C317" s="117"/>
      <c r="D317" s="117"/>
      <c r="E317" s="119"/>
      <c r="F317" s="119"/>
      <c r="G317" s="117"/>
      <c r="H317" s="11"/>
      <c r="I317" s="11"/>
    </row>
    <row r="318" ht="12.75" customHeight="1">
      <c r="A318" s="117"/>
      <c r="B318" s="118"/>
      <c r="C318" s="117"/>
      <c r="D318" s="117"/>
      <c r="E318" s="119"/>
      <c r="F318" s="119"/>
      <c r="G318" s="117"/>
      <c r="H318" s="11"/>
      <c r="I318" s="11"/>
    </row>
    <row r="319" ht="12.75" customHeight="1">
      <c r="A319" s="117"/>
      <c r="B319" s="118"/>
      <c r="C319" s="117"/>
      <c r="D319" s="117"/>
      <c r="E319" s="119"/>
      <c r="F319" s="119"/>
      <c r="G319" s="117"/>
      <c r="H319" s="11"/>
      <c r="I319" s="11"/>
    </row>
    <row r="320" ht="12.75" customHeight="1">
      <c r="A320" s="117"/>
      <c r="B320" s="118"/>
      <c r="C320" s="117"/>
      <c r="D320" s="117"/>
      <c r="E320" s="119"/>
      <c r="F320" s="119"/>
      <c r="G320" s="117"/>
      <c r="H320" s="11"/>
      <c r="I320" s="11"/>
    </row>
    <row r="321" ht="12.75" customHeight="1">
      <c r="A321" s="117"/>
      <c r="B321" s="118"/>
      <c r="C321" s="117"/>
      <c r="D321" s="117"/>
      <c r="E321" s="119"/>
      <c r="F321" s="119"/>
      <c r="G321" s="117"/>
      <c r="H321" s="11"/>
      <c r="I321" s="11"/>
    </row>
    <row r="322" ht="12.75" customHeight="1">
      <c r="A322" s="117"/>
      <c r="B322" s="118"/>
      <c r="C322" s="117"/>
      <c r="D322" s="117"/>
      <c r="E322" s="119"/>
      <c r="F322" s="119"/>
      <c r="G322" s="117"/>
      <c r="H322" s="11"/>
      <c r="I322" s="11"/>
    </row>
    <row r="323" ht="12.75" customHeight="1">
      <c r="A323" s="117"/>
      <c r="B323" s="118"/>
      <c r="C323" s="117"/>
      <c r="D323" s="117"/>
      <c r="E323" s="119"/>
      <c r="F323" s="119"/>
      <c r="G323" s="117"/>
      <c r="H323" s="11"/>
      <c r="I323" s="11"/>
    </row>
    <row r="324" ht="12.75" customHeight="1">
      <c r="A324" s="117"/>
      <c r="B324" s="118"/>
      <c r="C324" s="117"/>
      <c r="D324" s="117"/>
      <c r="E324" s="119"/>
      <c r="F324" s="119"/>
      <c r="G324" s="117"/>
      <c r="H324" s="11"/>
      <c r="I324" s="11"/>
    </row>
    <row r="325" ht="12.75" customHeight="1">
      <c r="A325" s="117"/>
      <c r="B325" s="118"/>
      <c r="C325" s="117"/>
      <c r="D325" s="117"/>
      <c r="E325" s="119"/>
      <c r="F325" s="119"/>
      <c r="G325" s="117"/>
      <c r="H325" s="11"/>
      <c r="I325" s="11"/>
    </row>
    <row r="326" ht="12.75" customHeight="1">
      <c r="A326" s="117"/>
      <c r="B326" s="118"/>
      <c r="C326" s="117"/>
      <c r="D326" s="117"/>
      <c r="E326" s="119"/>
      <c r="F326" s="119"/>
      <c r="G326" s="117"/>
      <c r="H326" s="11"/>
      <c r="I326" s="11"/>
    </row>
    <row r="327" ht="12.75" customHeight="1">
      <c r="A327" s="117"/>
      <c r="B327" s="118"/>
      <c r="C327" s="117"/>
      <c r="D327" s="117"/>
      <c r="E327" s="119"/>
      <c r="F327" s="119"/>
      <c r="G327" s="117"/>
      <c r="H327" s="11"/>
      <c r="I327" s="11"/>
    </row>
    <row r="328" ht="12.75" customHeight="1">
      <c r="A328" s="117"/>
      <c r="B328" s="118"/>
      <c r="C328" s="117"/>
      <c r="D328" s="117"/>
      <c r="E328" s="119"/>
      <c r="F328" s="119"/>
      <c r="G328" s="117"/>
      <c r="H328" s="11"/>
      <c r="I328" s="11"/>
    </row>
    <row r="329" ht="12.75" customHeight="1">
      <c r="A329" s="117"/>
      <c r="B329" s="118"/>
      <c r="C329" s="117"/>
      <c r="D329" s="117"/>
      <c r="E329" s="119"/>
      <c r="F329" s="119"/>
      <c r="G329" s="117"/>
      <c r="H329" s="11"/>
      <c r="I329" s="11"/>
    </row>
    <row r="330" ht="12.75" customHeight="1">
      <c r="A330" s="117"/>
      <c r="B330" s="118"/>
      <c r="C330" s="117"/>
      <c r="D330" s="117"/>
      <c r="E330" s="119"/>
      <c r="F330" s="119"/>
      <c r="G330" s="117"/>
      <c r="H330" s="11"/>
      <c r="I330" s="11"/>
    </row>
    <row r="331" ht="12.75" customHeight="1">
      <c r="A331" s="117"/>
      <c r="B331" s="118"/>
      <c r="C331" s="117"/>
      <c r="D331" s="117"/>
      <c r="E331" s="119"/>
      <c r="F331" s="119"/>
      <c r="G331" s="117"/>
      <c r="H331" s="11"/>
      <c r="I331" s="11"/>
    </row>
    <row r="332" ht="12.75" customHeight="1">
      <c r="A332" s="117"/>
      <c r="B332" s="118"/>
      <c r="C332" s="117"/>
      <c r="D332" s="117"/>
      <c r="E332" s="119"/>
      <c r="F332" s="119"/>
      <c r="G332" s="117"/>
      <c r="H332" s="11"/>
      <c r="I332" s="11"/>
    </row>
    <row r="333" ht="12.75" customHeight="1">
      <c r="A333" s="117"/>
      <c r="B333" s="118"/>
      <c r="C333" s="117"/>
      <c r="D333" s="117"/>
      <c r="E333" s="119"/>
      <c r="F333" s="119"/>
      <c r="G333" s="117"/>
      <c r="H333" s="11"/>
      <c r="I333" s="11"/>
    </row>
    <row r="334" ht="12.75" customHeight="1">
      <c r="A334" s="117"/>
      <c r="B334" s="118"/>
      <c r="C334" s="117"/>
      <c r="D334" s="117"/>
      <c r="E334" s="119"/>
      <c r="F334" s="119"/>
      <c r="G334" s="117"/>
      <c r="H334" s="11"/>
      <c r="I334" s="11"/>
    </row>
    <row r="335" ht="12.75" customHeight="1">
      <c r="A335" s="117"/>
      <c r="B335" s="118"/>
      <c r="C335" s="117"/>
      <c r="D335" s="117"/>
      <c r="E335" s="119"/>
      <c r="F335" s="119"/>
      <c r="G335" s="117"/>
      <c r="H335" s="11"/>
      <c r="I335" s="11"/>
    </row>
    <row r="336" ht="12.75" customHeight="1">
      <c r="A336" s="117"/>
      <c r="B336" s="118"/>
      <c r="C336" s="117"/>
      <c r="D336" s="117"/>
      <c r="E336" s="119"/>
      <c r="F336" s="119"/>
      <c r="G336" s="117"/>
      <c r="H336" s="11"/>
      <c r="I336" s="11"/>
    </row>
    <row r="337" ht="12.75" customHeight="1">
      <c r="A337" s="117"/>
      <c r="B337" s="118"/>
      <c r="C337" s="117"/>
      <c r="D337" s="117"/>
      <c r="E337" s="119"/>
      <c r="F337" s="119"/>
      <c r="G337" s="117"/>
      <c r="H337" s="11"/>
      <c r="I337" s="11"/>
    </row>
    <row r="338" ht="12.75" customHeight="1">
      <c r="A338" s="117"/>
      <c r="B338" s="118"/>
      <c r="C338" s="117"/>
      <c r="D338" s="117"/>
      <c r="E338" s="119"/>
      <c r="F338" s="119"/>
      <c r="G338" s="117"/>
      <c r="H338" s="11"/>
      <c r="I338" s="11"/>
    </row>
    <row r="339" ht="12.75" customHeight="1">
      <c r="A339" s="117"/>
      <c r="B339" s="118"/>
      <c r="C339" s="117"/>
      <c r="D339" s="117"/>
      <c r="E339" s="119"/>
      <c r="F339" s="119"/>
      <c r="G339" s="117"/>
      <c r="H339" s="11"/>
      <c r="I339" s="11"/>
    </row>
    <row r="340" ht="12.75" customHeight="1">
      <c r="A340" s="117"/>
      <c r="B340" s="118"/>
      <c r="C340" s="117"/>
      <c r="D340" s="117"/>
      <c r="E340" s="119"/>
      <c r="F340" s="119"/>
      <c r="G340" s="117"/>
      <c r="H340" s="11"/>
      <c r="I340" s="11"/>
    </row>
    <row r="341" ht="12.75" customHeight="1">
      <c r="A341" s="117"/>
      <c r="B341" s="118"/>
      <c r="C341" s="117"/>
      <c r="D341" s="117"/>
      <c r="E341" s="119"/>
      <c r="F341" s="119"/>
      <c r="G341" s="117"/>
      <c r="H341" s="11"/>
      <c r="I341" s="11"/>
    </row>
    <row r="342" ht="12.75" customHeight="1">
      <c r="A342" s="117"/>
      <c r="B342" s="118"/>
      <c r="C342" s="117"/>
      <c r="D342" s="117"/>
      <c r="E342" s="119"/>
      <c r="F342" s="119"/>
      <c r="G342" s="117"/>
      <c r="H342" s="11"/>
      <c r="I342" s="11"/>
    </row>
    <row r="343" ht="12.75" customHeight="1">
      <c r="A343" s="117"/>
      <c r="B343" s="118"/>
      <c r="C343" s="117"/>
      <c r="D343" s="117"/>
      <c r="E343" s="119"/>
      <c r="F343" s="119"/>
      <c r="G343" s="117"/>
      <c r="H343" s="11"/>
      <c r="I343" s="11"/>
    </row>
    <row r="344" ht="12.75" customHeight="1">
      <c r="A344" s="117"/>
      <c r="B344" s="118"/>
      <c r="C344" s="117"/>
      <c r="D344" s="117"/>
      <c r="E344" s="119"/>
      <c r="F344" s="119"/>
      <c r="G344" s="117"/>
      <c r="H344" s="11"/>
      <c r="I344" s="11"/>
    </row>
    <row r="345" ht="12.75" customHeight="1">
      <c r="A345" s="117"/>
      <c r="B345" s="118"/>
      <c r="C345" s="117"/>
      <c r="D345" s="117"/>
      <c r="E345" s="119"/>
      <c r="F345" s="119"/>
      <c r="G345" s="117"/>
      <c r="H345" s="11"/>
      <c r="I345" s="11"/>
    </row>
    <row r="346" ht="12.75" customHeight="1">
      <c r="A346" s="117"/>
      <c r="B346" s="118"/>
      <c r="C346" s="117"/>
      <c r="D346" s="117"/>
      <c r="E346" s="119"/>
      <c r="F346" s="119"/>
      <c r="G346" s="117"/>
      <c r="H346" s="11"/>
      <c r="I346" s="11"/>
    </row>
    <row r="347" ht="12.75" customHeight="1">
      <c r="A347" s="117"/>
      <c r="B347" s="118"/>
      <c r="C347" s="117"/>
      <c r="D347" s="117"/>
      <c r="E347" s="119"/>
      <c r="F347" s="119"/>
      <c r="G347" s="117"/>
      <c r="H347" s="11"/>
      <c r="I347" s="11"/>
    </row>
    <row r="348" ht="12.75" customHeight="1">
      <c r="A348" s="117"/>
      <c r="B348" s="118"/>
      <c r="C348" s="117"/>
      <c r="D348" s="117"/>
      <c r="E348" s="119"/>
      <c r="F348" s="119"/>
      <c r="G348" s="117"/>
      <c r="H348" s="11"/>
      <c r="I348" s="11"/>
    </row>
    <row r="349" ht="12.75" customHeight="1">
      <c r="A349" s="117"/>
      <c r="B349" s="118"/>
      <c r="C349" s="117"/>
      <c r="D349" s="117"/>
      <c r="E349" s="119"/>
      <c r="F349" s="119"/>
      <c r="G349" s="117"/>
      <c r="H349" s="11"/>
      <c r="I349" s="11"/>
    </row>
    <row r="350" ht="12.75" customHeight="1">
      <c r="A350" s="117"/>
      <c r="B350" s="118"/>
      <c r="C350" s="117"/>
      <c r="D350" s="117"/>
      <c r="E350" s="119"/>
      <c r="F350" s="119"/>
      <c r="G350" s="117"/>
      <c r="H350" s="11"/>
      <c r="I350" s="11"/>
    </row>
    <row r="351" ht="12.75" customHeight="1">
      <c r="A351" s="117"/>
      <c r="B351" s="118"/>
      <c r="C351" s="117"/>
      <c r="D351" s="117"/>
      <c r="E351" s="119"/>
      <c r="F351" s="119"/>
      <c r="G351" s="117"/>
      <c r="H351" s="11"/>
      <c r="I351" s="11"/>
    </row>
    <row r="352" ht="12.75" customHeight="1">
      <c r="A352" s="117"/>
      <c r="B352" s="118"/>
      <c r="C352" s="117"/>
      <c r="D352" s="117"/>
      <c r="E352" s="119"/>
      <c r="F352" s="119"/>
      <c r="G352" s="117"/>
      <c r="H352" s="11"/>
      <c r="I352" s="11"/>
    </row>
    <row r="353" ht="12.75" customHeight="1">
      <c r="A353" s="117"/>
      <c r="B353" s="118"/>
      <c r="C353" s="117"/>
      <c r="D353" s="117"/>
      <c r="E353" s="119"/>
      <c r="F353" s="119"/>
      <c r="G353" s="117"/>
      <c r="H353" s="11"/>
      <c r="I353" s="11"/>
    </row>
    <row r="354" ht="12.75" customHeight="1">
      <c r="A354" s="117"/>
      <c r="B354" s="118"/>
      <c r="C354" s="117"/>
      <c r="D354" s="117"/>
      <c r="E354" s="119"/>
      <c r="F354" s="119"/>
      <c r="G354" s="117"/>
      <c r="H354" s="11"/>
      <c r="I354" s="11"/>
    </row>
    <row r="355" ht="12.75" customHeight="1">
      <c r="A355" s="117"/>
      <c r="B355" s="118"/>
      <c r="C355" s="117"/>
      <c r="D355" s="117"/>
      <c r="E355" s="119"/>
      <c r="F355" s="119"/>
      <c r="G355" s="117"/>
      <c r="H355" s="11"/>
      <c r="I355" s="11"/>
    </row>
    <row r="356" ht="12.75" customHeight="1">
      <c r="A356" s="117"/>
      <c r="B356" s="118"/>
      <c r="C356" s="117"/>
      <c r="D356" s="117"/>
      <c r="E356" s="119"/>
      <c r="F356" s="119"/>
      <c r="G356" s="117"/>
      <c r="H356" s="11"/>
      <c r="I356" s="11"/>
    </row>
    <row r="357" ht="12.75" customHeight="1">
      <c r="A357" s="117"/>
      <c r="B357" s="118"/>
      <c r="C357" s="117"/>
      <c r="D357" s="117"/>
      <c r="E357" s="119"/>
      <c r="F357" s="119"/>
      <c r="G357" s="117"/>
      <c r="H357" s="11"/>
      <c r="I357" s="11"/>
    </row>
    <row r="358" ht="12.75" customHeight="1">
      <c r="A358" s="117"/>
      <c r="B358" s="118"/>
      <c r="C358" s="117"/>
      <c r="D358" s="117"/>
      <c r="E358" s="119"/>
      <c r="F358" s="119"/>
      <c r="G358" s="117"/>
      <c r="H358" s="11"/>
      <c r="I358" s="11"/>
    </row>
    <row r="359" ht="12.75" customHeight="1">
      <c r="A359" s="117"/>
      <c r="B359" s="118"/>
      <c r="C359" s="117"/>
      <c r="D359" s="117"/>
      <c r="E359" s="119"/>
      <c r="F359" s="119"/>
      <c r="G359" s="117"/>
      <c r="H359" s="11"/>
      <c r="I359" s="11"/>
    </row>
    <row r="360" ht="12.75" customHeight="1">
      <c r="A360" s="117"/>
      <c r="B360" s="118"/>
      <c r="C360" s="117"/>
      <c r="D360" s="117"/>
      <c r="E360" s="119"/>
      <c r="F360" s="119"/>
      <c r="G360" s="117"/>
      <c r="H360" s="11"/>
      <c r="I360" s="11"/>
    </row>
    <row r="361" ht="12.75" customHeight="1">
      <c r="A361" s="117"/>
      <c r="B361" s="118"/>
      <c r="C361" s="117"/>
      <c r="D361" s="117"/>
      <c r="E361" s="119"/>
      <c r="F361" s="119"/>
      <c r="G361" s="117"/>
      <c r="H361" s="11"/>
      <c r="I361" s="11"/>
    </row>
    <row r="362" ht="12.75" customHeight="1">
      <c r="A362" s="117"/>
      <c r="B362" s="118"/>
      <c r="C362" s="117"/>
      <c r="D362" s="117"/>
      <c r="E362" s="119"/>
      <c r="F362" s="119"/>
      <c r="G362" s="117"/>
      <c r="H362" s="11"/>
      <c r="I362" s="11"/>
    </row>
    <row r="363" ht="12.75" customHeight="1">
      <c r="A363" s="117"/>
      <c r="B363" s="118"/>
      <c r="C363" s="117"/>
      <c r="D363" s="117"/>
      <c r="E363" s="119"/>
      <c r="F363" s="119"/>
      <c r="G363" s="117"/>
      <c r="H363" s="11"/>
      <c r="I363" s="11"/>
    </row>
    <row r="364" ht="12.75" customHeight="1">
      <c r="A364" s="117"/>
      <c r="B364" s="118"/>
      <c r="C364" s="117"/>
      <c r="D364" s="117"/>
      <c r="E364" s="119"/>
      <c r="F364" s="119"/>
      <c r="G364" s="117"/>
      <c r="H364" s="11"/>
      <c r="I364" s="11"/>
    </row>
    <row r="365" ht="12.75" customHeight="1">
      <c r="A365" s="117"/>
      <c r="B365" s="118"/>
      <c r="C365" s="117"/>
      <c r="D365" s="117"/>
      <c r="E365" s="119"/>
      <c r="F365" s="119"/>
      <c r="G365" s="117"/>
      <c r="H365" s="11"/>
      <c r="I365" s="11"/>
    </row>
    <row r="366" ht="12.75" customHeight="1">
      <c r="A366" s="117"/>
      <c r="B366" s="118"/>
      <c r="C366" s="117"/>
      <c r="D366" s="117"/>
      <c r="E366" s="119"/>
      <c r="F366" s="119"/>
      <c r="G366" s="117"/>
      <c r="H366" s="11"/>
      <c r="I366" s="11"/>
    </row>
    <row r="367" ht="12.75" customHeight="1">
      <c r="A367" s="117"/>
      <c r="B367" s="118"/>
      <c r="C367" s="117"/>
      <c r="D367" s="117"/>
      <c r="E367" s="119"/>
      <c r="F367" s="119"/>
      <c r="G367" s="117"/>
      <c r="H367" s="11"/>
      <c r="I367" s="11"/>
    </row>
    <row r="368" ht="12.75" customHeight="1">
      <c r="A368" s="117"/>
      <c r="B368" s="118"/>
      <c r="C368" s="117"/>
      <c r="D368" s="117"/>
      <c r="E368" s="119"/>
      <c r="F368" s="119"/>
      <c r="G368" s="117"/>
      <c r="H368" s="11"/>
      <c r="I368" s="11"/>
    </row>
    <row r="369" ht="12.75" customHeight="1">
      <c r="A369" s="117"/>
      <c r="B369" s="118"/>
      <c r="C369" s="117"/>
      <c r="D369" s="117"/>
      <c r="E369" s="119"/>
      <c r="F369" s="119"/>
      <c r="G369" s="117"/>
      <c r="H369" s="11"/>
      <c r="I369" s="11"/>
    </row>
    <row r="370" ht="12.75" customHeight="1">
      <c r="A370" s="117"/>
      <c r="B370" s="118"/>
      <c r="C370" s="117"/>
      <c r="D370" s="117"/>
      <c r="E370" s="119"/>
      <c r="F370" s="119"/>
      <c r="G370" s="117"/>
      <c r="H370" s="11"/>
      <c r="I370" s="11"/>
    </row>
    <row r="371" ht="12.75" customHeight="1">
      <c r="A371" s="117"/>
      <c r="B371" s="118"/>
      <c r="C371" s="117"/>
      <c r="D371" s="117"/>
      <c r="E371" s="119"/>
      <c r="F371" s="119"/>
      <c r="G371" s="117"/>
      <c r="H371" s="11"/>
      <c r="I371" s="11"/>
    </row>
    <row r="372" ht="12.75" customHeight="1">
      <c r="A372" s="117"/>
      <c r="B372" s="118"/>
      <c r="C372" s="117"/>
      <c r="D372" s="117"/>
      <c r="E372" s="119"/>
      <c r="F372" s="119"/>
      <c r="G372" s="117"/>
      <c r="H372" s="11"/>
      <c r="I372" s="11"/>
    </row>
    <row r="373" ht="12.75" customHeight="1">
      <c r="A373" s="117"/>
      <c r="B373" s="118"/>
      <c r="C373" s="117"/>
      <c r="D373" s="117"/>
      <c r="E373" s="119"/>
      <c r="F373" s="119"/>
      <c r="G373" s="117"/>
      <c r="H373" s="11"/>
      <c r="I373" s="11"/>
    </row>
    <row r="374" ht="12.75" customHeight="1">
      <c r="A374" s="117"/>
      <c r="B374" s="118"/>
      <c r="C374" s="117"/>
      <c r="D374" s="117"/>
      <c r="E374" s="119"/>
      <c r="F374" s="119"/>
      <c r="G374" s="117"/>
      <c r="H374" s="11"/>
      <c r="I374" s="11"/>
    </row>
    <row r="375" ht="12.75" customHeight="1">
      <c r="A375" s="117"/>
      <c r="B375" s="118"/>
      <c r="C375" s="117"/>
      <c r="D375" s="117"/>
      <c r="E375" s="119"/>
      <c r="F375" s="119"/>
      <c r="G375" s="117"/>
      <c r="H375" s="11"/>
      <c r="I375" s="11"/>
    </row>
    <row r="376" ht="12.75" customHeight="1">
      <c r="A376" s="117"/>
      <c r="B376" s="118"/>
      <c r="C376" s="117"/>
      <c r="D376" s="117"/>
      <c r="E376" s="119"/>
      <c r="F376" s="119"/>
      <c r="G376" s="117"/>
      <c r="H376" s="11"/>
      <c r="I376" s="11"/>
    </row>
    <row r="377" ht="12.75" customHeight="1">
      <c r="A377" s="117"/>
      <c r="B377" s="118"/>
      <c r="C377" s="117"/>
      <c r="D377" s="117"/>
      <c r="E377" s="119"/>
      <c r="F377" s="119"/>
      <c r="G377" s="117"/>
      <c r="H377" s="11"/>
      <c r="I377" s="11"/>
    </row>
    <row r="378" ht="12.75" customHeight="1">
      <c r="A378" s="117"/>
      <c r="B378" s="118"/>
      <c r="C378" s="117"/>
      <c r="D378" s="117"/>
      <c r="E378" s="119"/>
      <c r="F378" s="119"/>
      <c r="G378" s="117"/>
      <c r="H378" s="11"/>
      <c r="I378" s="11"/>
    </row>
    <row r="379" ht="12.75" customHeight="1">
      <c r="A379" s="117"/>
      <c r="B379" s="118"/>
      <c r="C379" s="117"/>
      <c r="D379" s="117"/>
      <c r="E379" s="119"/>
      <c r="F379" s="119"/>
      <c r="G379" s="117"/>
      <c r="H379" s="11"/>
      <c r="I379" s="11"/>
    </row>
    <row r="380" ht="12.75" customHeight="1">
      <c r="A380" s="117"/>
      <c r="B380" s="118"/>
      <c r="C380" s="117"/>
      <c r="D380" s="117"/>
      <c r="E380" s="119"/>
      <c r="F380" s="119"/>
      <c r="G380" s="117"/>
      <c r="H380" s="11"/>
      <c r="I380" s="11"/>
    </row>
    <row r="381" ht="12.75" customHeight="1">
      <c r="A381" s="117"/>
      <c r="B381" s="118"/>
      <c r="C381" s="117"/>
      <c r="D381" s="117"/>
      <c r="E381" s="119"/>
      <c r="F381" s="119"/>
      <c r="G381" s="117"/>
      <c r="H381" s="11"/>
      <c r="I381" s="11"/>
    </row>
    <row r="382" ht="12.75" customHeight="1">
      <c r="A382" s="117"/>
      <c r="B382" s="118"/>
      <c r="C382" s="117"/>
      <c r="D382" s="117"/>
      <c r="E382" s="119"/>
      <c r="F382" s="119"/>
      <c r="G382" s="117"/>
      <c r="H382" s="11"/>
      <c r="I382" s="11"/>
    </row>
    <row r="383" ht="12.75" customHeight="1">
      <c r="A383" s="117"/>
      <c r="B383" s="118"/>
      <c r="C383" s="117"/>
      <c r="D383" s="117"/>
      <c r="E383" s="119"/>
      <c r="F383" s="119"/>
      <c r="G383" s="117"/>
      <c r="H383" s="11"/>
      <c r="I383" s="11"/>
    </row>
    <row r="384" ht="12.75" customHeight="1">
      <c r="A384" s="117"/>
      <c r="B384" s="118"/>
      <c r="C384" s="117"/>
      <c r="D384" s="117"/>
      <c r="E384" s="119"/>
      <c r="F384" s="119"/>
      <c r="G384" s="117"/>
      <c r="H384" s="11"/>
      <c r="I384" s="11"/>
    </row>
    <row r="385" ht="12.75" customHeight="1">
      <c r="A385" s="117"/>
      <c r="B385" s="118"/>
      <c r="C385" s="117"/>
      <c r="D385" s="117"/>
      <c r="E385" s="119"/>
      <c r="F385" s="119"/>
      <c r="G385" s="117"/>
      <c r="H385" s="11"/>
      <c r="I385" s="11"/>
    </row>
    <row r="386" ht="12.75" customHeight="1">
      <c r="A386" s="117"/>
      <c r="B386" s="118"/>
      <c r="C386" s="117"/>
      <c r="D386" s="117"/>
      <c r="E386" s="119"/>
      <c r="F386" s="119"/>
      <c r="G386" s="117"/>
      <c r="H386" s="11"/>
      <c r="I386" s="11"/>
    </row>
    <row r="387" ht="12.75" customHeight="1">
      <c r="A387" s="117"/>
      <c r="B387" s="118"/>
      <c r="C387" s="117"/>
      <c r="D387" s="117"/>
      <c r="E387" s="119"/>
      <c r="F387" s="119"/>
      <c r="G387" s="117"/>
      <c r="H387" s="11"/>
      <c r="I387" s="11"/>
    </row>
    <row r="388" ht="12.75" customHeight="1">
      <c r="A388" s="117"/>
      <c r="B388" s="118"/>
      <c r="C388" s="117"/>
      <c r="D388" s="117"/>
      <c r="E388" s="119"/>
      <c r="F388" s="119"/>
      <c r="G388" s="117"/>
      <c r="H388" s="11"/>
      <c r="I388" s="11"/>
    </row>
    <row r="389" ht="12.75" customHeight="1">
      <c r="A389" s="117"/>
      <c r="B389" s="118"/>
      <c r="C389" s="117"/>
      <c r="D389" s="117"/>
      <c r="E389" s="119"/>
      <c r="F389" s="119"/>
      <c r="G389" s="117"/>
      <c r="H389" s="11"/>
      <c r="I389" s="11"/>
    </row>
    <row r="390" ht="12.75" customHeight="1">
      <c r="A390" s="117"/>
      <c r="B390" s="118"/>
      <c r="C390" s="117"/>
      <c r="D390" s="117"/>
      <c r="E390" s="119"/>
      <c r="F390" s="119"/>
      <c r="G390" s="117"/>
      <c r="H390" s="11"/>
      <c r="I390" s="11"/>
    </row>
    <row r="391" ht="12.75" customHeight="1">
      <c r="A391" s="117"/>
      <c r="B391" s="118"/>
      <c r="C391" s="117"/>
      <c r="D391" s="117"/>
      <c r="E391" s="119"/>
      <c r="F391" s="119"/>
      <c r="G391" s="117"/>
      <c r="H391" s="11"/>
      <c r="I391" s="11"/>
    </row>
    <row r="392" ht="12.75" customHeight="1">
      <c r="A392" s="117"/>
      <c r="B392" s="118"/>
      <c r="C392" s="117"/>
      <c r="D392" s="117"/>
      <c r="E392" s="119"/>
      <c r="F392" s="119"/>
      <c r="G392" s="117"/>
      <c r="H392" s="11"/>
      <c r="I392" s="11"/>
    </row>
    <row r="393" ht="12.75" customHeight="1">
      <c r="A393" s="117"/>
      <c r="B393" s="118"/>
      <c r="C393" s="117"/>
      <c r="D393" s="117"/>
      <c r="E393" s="119"/>
      <c r="F393" s="119"/>
      <c r="G393" s="117"/>
      <c r="H393" s="11"/>
      <c r="I393" s="11"/>
    </row>
    <row r="394" ht="12.75" customHeight="1">
      <c r="A394" s="117"/>
      <c r="B394" s="118"/>
      <c r="C394" s="117"/>
      <c r="D394" s="117"/>
      <c r="E394" s="119"/>
      <c r="F394" s="119"/>
      <c r="G394" s="117"/>
      <c r="H394" s="11"/>
      <c r="I394" s="11"/>
    </row>
    <row r="395" ht="12.75" customHeight="1">
      <c r="A395" s="117"/>
      <c r="B395" s="118"/>
      <c r="C395" s="117"/>
      <c r="D395" s="117"/>
      <c r="E395" s="119"/>
      <c r="F395" s="119"/>
      <c r="G395" s="117"/>
      <c r="H395" s="11"/>
      <c r="I395" s="11"/>
    </row>
    <row r="396" ht="12.75" customHeight="1">
      <c r="A396" s="117"/>
      <c r="B396" s="118"/>
      <c r="C396" s="117"/>
      <c r="D396" s="117"/>
      <c r="E396" s="119"/>
      <c r="F396" s="119"/>
      <c r="G396" s="117"/>
      <c r="H396" s="11"/>
      <c r="I396" s="11"/>
    </row>
    <row r="397" ht="12.75" customHeight="1">
      <c r="A397" s="117"/>
      <c r="B397" s="118"/>
      <c r="C397" s="117"/>
      <c r="D397" s="117"/>
      <c r="E397" s="119"/>
      <c r="F397" s="119"/>
      <c r="G397" s="117"/>
      <c r="H397" s="11"/>
      <c r="I397" s="11"/>
    </row>
    <row r="398" ht="12.75" customHeight="1">
      <c r="A398" s="117"/>
      <c r="B398" s="118"/>
      <c r="C398" s="117"/>
      <c r="D398" s="117"/>
      <c r="E398" s="119"/>
      <c r="F398" s="119"/>
      <c r="G398" s="117"/>
      <c r="H398" s="11"/>
      <c r="I398" s="11"/>
    </row>
    <row r="399" ht="12.75" customHeight="1">
      <c r="A399" s="117"/>
      <c r="B399" s="118"/>
      <c r="C399" s="117"/>
      <c r="D399" s="117"/>
      <c r="E399" s="119"/>
      <c r="F399" s="119"/>
      <c r="G399" s="117"/>
      <c r="H399" s="11"/>
      <c r="I399" s="11"/>
    </row>
    <row r="400" ht="12.75" customHeight="1">
      <c r="A400" s="117"/>
      <c r="B400" s="118"/>
      <c r="C400" s="117"/>
      <c r="D400" s="117"/>
      <c r="E400" s="119"/>
      <c r="F400" s="119"/>
      <c r="G400" s="117"/>
      <c r="H400" s="11"/>
      <c r="I400" s="11"/>
    </row>
    <row r="401" ht="12.75" customHeight="1">
      <c r="A401" s="117"/>
      <c r="B401" s="118"/>
      <c r="C401" s="117"/>
      <c r="D401" s="117"/>
      <c r="E401" s="119"/>
      <c r="F401" s="119"/>
      <c r="G401" s="117"/>
      <c r="H401" s="11"/>
      <c r="I401" s="11"/>
    </row>
    <row r="402" ht="12.75" customHeight="1">
      <c r="A402" s="117"/>
      <c r="B402" s="118"/>
      <c r="C402" s="117"/>
      <c r="D402" s="117"/>
      <c r="E402" s="119"/>
      <c r="F402" s="119"/>
      <c r="G402" s="117"/>
      <c r="H402" s="11"/>
      <c r="I402" s="11"/>
    </row>
    <row r="403" ht="12.75" customHeight="1">
      <c r="A403" s="117"/>
      <c r="B403" s="118"/>
      <c r="C403" s="117"/>
      <c r="D403" s="117"/>
      <c r="E403" s="119"/>
      <c r="F403" s="119"/>
      <c r="G403" s="117"/>
      <c r="H403" s="11"/>
      <c r="I403" s="11"/>
    </row>
    <row r="404" ht="12.75" customHeight="1">
      <c r="A404" s="117"/>
      <c r="B404" s="118"/>
      <c r="C404" s="117"/>
      <c r="D404" s="117"/>
      <c r="E404" s="119"/>
      <c r="F404" s="119"/>
      <c r="G404" s="117"/>
      <c r="H404" s="11"/>
      <c r="I404" s="11"/>
    </row>
    <row r="405" ht="12.75" customHeight="1">
      <c r="A405" s="117"/>
      <c r="B405" s="118"/>
      <c r="C405" s="117"/>
      <c r="D405" s="117"/>
      <c r="E405" s="119"/>
      <c r="F405" s="119"/>
      <c r="G405" s="117"/>
      <c r="H405" s="11"/>
      <c r="I405" s="11"/>
    </row>
    <row r="406" ht="12.75" customHeight="1">
      <c r="A406" s="117"/>
      <c r="B406" s="118"/>
      <c r="C406" s="117"/>
      <c r="D406" s="117"/>
      <c r="E406" s="119"/>
      <c r="F406" s="119"/>
      <c r="G406" s="117"/>
      <c r="H406" s="11"/>
      <c r="I406" s="11"/>
    </row>
    <row r="407" ht="12.75" customHeight="1">
      <c r="A407" s="117"/>
      <c r="B407" s="118"/>
      <c r="C407" s="117"/>
      <c r="D407" s="117"/>
      <c r="E407" s="119"/>
      <c r="F407" s="119"/>
      <c r="G407" s="117"/>
      <c r="H407" s="11"/>
      <c r="I407" s="11"/>
    </row>
    <row r="408" ht="12.75" customHeight="1">
      <c r="A408" s="117"/>
      <c r="B408" s="118"/>
      <c r="C408" s="117"/>
      <c r="D408" s="117"/>
      <c r="E408" s="119"/>
      <c r="F408" s="119"/>
      <c r="G408" s="117"/>
      <c r="H408" s="11"/>
      <c r="I408" s="11"/>
    </row>
    <row r="409" ht="12.75" customHeight="1">
      <c r="A409" s="117"/>
      <c r="B409" s="118"/>
      <c r="C409" s="117"/>
      <c r="D409" s="117"/>
      <c r="E409" s="119"/>
      <c r="F409" s="119"/>
      <c r="G409" s="117"/>
      <c r="H409" s="11"/>
      <c r="I409" s="11"/>
    </row>
    <row r="410" ht="12.75" customHeight="1">
      <c r="A410" s="117"/>
      <c r="B410" s="118"/>
      <c r="C410" s="117"/>
      <c r="D410" s="117"/>
      <c r="E410" s="119"/>
      <c r="F410" s="119"/>
      <c r="G410" s="117"/>
      <c r="H410" s="11"/>
      <c r="I410" s="11"/>
    </row>
    <row r="411" ht="12.75" customHeight="1">
      <c r="A411" s="117"/>
      <c r="B411" s="118"/>
      <c r="C411" s="117"/>
      <c r="D411" s="117"/>
      <c r="E411" s="119"/>
      <c r="F411" s="119"/>
      <c r="G411" s="117"/>
      <c r="H411" s="11"/>
      <c r="I411" s="11"/>
    </row>
    <row r="412" ht="12.75" customHeight="1">
      <c r="A412" s="117"/>
      <c r="B412" s="118"/>
      <c r="C412" s="117"/>
      <c r="D412" s="117"/>
      <c r="E412" s="119"/>
      <c r="F412" s="119"/>
      <c r="G412" s="117"/>
      <c r="H412" s="11"/>
      <c r="I412" s="11"/>
    </row>
    <row r="413" ht="12.75" customHeight="1">
      <c r="A413" s="117"/>
      <c r="B413" s="118"/>
      <c r="C413" s="117"/>
      <c r="D413" s="117"/>
      <c r="E413" s="119"/>
      <c r="F413" s="119"/>
      <c r="G413" s="117"/>
      <c r="H413" s="11"/>
      <c r="I413" s="11"/>
    </row>
    <row r="414" ht="12.75" customHeight="1">
      <c r="A414" s="117"/>
      <c r="B414" s="118"/>
      <c r="C414" s="117"/>
      <c r="D414" s="117"/>
      <c r="E414" s="119"/>
      <c r="F414" s="119"/>
      <c r="G414" s="117"/>
      <c r="H414" s="11"/>
      <c r="I414" s="11"/>
    </row>
    <row r="415" ht="12.75" customHeight="1">
      <c r="A415" s="117"/>
      <c r="B415" s="118"/>
      <c r="C415" s="117"/>
      <c r="D415" s="117"/>
      <c r="E415" s="119"/>
      <c r="F415" s="119"/>
      <c r="G415" s="117"/>
      <c r="H415" s="11"/>
      <c r="I415" s="11"/>
    </row>
    <row r="416" ht="12.75" customHeight="1">
      <c r="A416" s="117"/>
      <c r="B416" s="118"/>
      <c r="C416" s="117"/>
      <c r="D416" s="117"/>
      <c r="E416" s="119"/>
      <c r="F416" s="119"/>
      <c r="G416" s="117"/>
      <c r="H416" s="11"/>
      <c r="I416" s="11"/>
    </row>
    <row r="417" ht="12.75" customHeight="1">
      <c r="A417" s="117"/>
      <c r="B417" s="118"/>
      <c r="C417" s="117"/>
      <c r="D417" s="117"/>
      <c r="E417" s="119"/>
      <c r="F417" s="119"/>
      <c r="G417" s="117"/>
      <c r="H417" s="11"/>
      <c r="I417" s="11"/>
    </row>
    <row r="418" ht="12.75" customHeight="1">
      <c r="A418" s="117"/>
      <c r="B418" s="118"/>
      <c r="C418" s="117"/>
      <c r="D418" s="117"/>
      <c r="E418" s="119"/>
      <c r="F418" s="119"/>
      <c r="G418" s="117"/>
      <c r="H418" s="11"/>
      <c r="I418" s="11"/>
    </row>
    <row r="419" ht="12.75" customHeight="1">
      <c r="A419" s="117"/>
      <c r="B419" s="118"/>
      <c r="C419" s="117"/>
      <c r="D419" s="117"/>
      <c r="E419" s="119"/>
      <c r="F419" s="119"/>
      <c r="G419" s="117"/>
      <c r="H419" s="11"/>
      <c r="I419" s="11"/>
    </row>
    <row r="420" ht="12.75" customHeight="1">
      <c r="A420" s="117"/>
      <c r="B420" s="118"/>
      <c r="C420" s="117"/>
      <c r="D420" s="117"/>
      <c r="E420" s="119"/>
      <c r="F420" s="119"/>
      <c r="G420" s="117"/>
      <c r="H420" s="11"/>
      <c r="I420" s="11"/>
    </row>
    <row r="421" ht="12.75" customHeight="1">
      <c r="A421" s="117"/>
      <c r="B421" s="118"/>
      <c r="C421" s="117"/>
      <c r="D421" s="117"/>
      <c r="E421" s="119"/>
      <c r="F421" s="119"/>
      <c r="G421" s="117"/>
      <c r="H421" s="11"/>
      <c r="I421" s="11"/>
    </row>
    <row r="422" ht="12.75" customHeight="1">
      <c r="A422" s="117"/>
      <c r="B422" s="118"/>
      <c r="C422" s="117"/>
      <c r="D422" s="117"/>
      <c r="E422" s="119"/>
      <c r="F422" s="119"/>
      <c r="G422" s="117"/>
      <c r="H422" s="11"/>
      <c r="I422" s="11"/>
    </row>
    <row r="423" ht="12.75" customHeight="1">
      <c r="A423" s="117"/>
      <c r="B423" s="118"/>
      <c r="C423" s="117"/>
      <c r="D423" s="117"/>
      <c r="E423" s="119"/>
      <c r="F423" s="119"/>
      <c r="G423" s="117"/>
      <c r="H423" s="11"/>
      <c r="I423" s="11"/>
    </row>
    <row r="424" ht="12.75" customHeight="1">
      <c r="A424" s="117"/>
      <c r="B424" s="118"/>
      <c r="C424" s="117"/>
      <c r="D424" s="117"/>
      <c r="E424" s="119"/>
      <c r="F424" s="119"/>
      <c r="G424" s="117"/>
      <c r="H424" s="11"/>
      <c r="I424" s="11"/>
    </row>
    <row r="425" ht="12.75" customHeight="1">
      <c r="A425" s="117"/>
      <c r="B425" s="118"/>
      <c r="C425" s="117"/>
      <c r="D425" s="117"/>
      <c r="E425" s="119"/>
      <c r="F425" s="119"/>
      <c r="G425" s="117"/>
      <c r="H425" s="11"/>
      <c r="I425" s="11"/>
    </row>
    <row r="426" ht="12.75" customHeight="1">
      <c r="A426" s="117"/>
      <c r="B426" s="118"/>
      <c r="C426" s="117"/>
      <c r="D426" s="117"/>
      <c r="E426" s="119"/>
      <c r="F426" s="119"/>
      <c r="G426" s="117"/>
      <c r="H426" s="11"/>
      <c r="I426" s="11"/>
    </row>
    <row r="427" ht="12.75" customHeight="1">
      <c r="A427" s="117"/>
      <c r="B427" s="118"/>
      <c r="C427" s="117"/>
      <c r="D427" s="117"/>
      <c r="E427" s="119"/>
      <c r="F427" s="119"/>
      <c r="G427" s="117"/>
      <c r="H427" s="11"/>
      <c r="I427" s="11"/>
    </row>
    <row r="428" ht="12.75" customHeight="1">
      <c r="A428" s="117"/>
      <c r="B428" s="118"/>
      <c r="C428" s="117"/>
      <c r="D428" s="117"/>
      <c r="E428" s="119"/>
      <c r="F428" s="119"/>
      <c r="G428" s="117"/>
      <c r="H428" s="11"/>
      <c r="I428" s="11"/>
    </row>
    <row r="429" ht="12.75" customHeight="1">
      <c r="A429" s="117"/>
      <c r="B429" s="118"/>
      <c r="C429" s="117"/>
      <c r="D429" s="117"/>
      <c r="E429" s="119"/>
      <c r="F429" s="119"/>
      <c r="G429" s="117"/>
      <c r="H429" s="11"/>
      <c r="I429" s="11"/>
    </row>
    <row r="430" ht="12.75" customHeight="1">
      <c r="A430" s="117"/>
      <c r="B430" s="118"/>
      <c r="C430" s="117"/>
      <c r="D430" s="117"/>
      <c r="E430" s="119"/>
      <c r="F430" s="119"/>
      <c r="G430" s="117"/>
      <c r="H430" s="11"/>
      <c r="I430" s="11"/>
    </row>
    <row r="431" ht="12.75" customHeight="1">
      <c r="A431" s="117"/>
      <c r="B431" s="118"/>
      <c r="C431" s="117"/>
      <c r="D431" s="117"/>
      <c r="E431" s="119"/>
      <c r="F431" s="119"/>
      <c r="G431" s="117"/>
      <c r="H431" s="11"/>
      <c r="I431" s="11"/>
    </row>
    <row r="432" ht="12.75" customHeight="1">
      <c r="A432" s="117"/>
      <c r="B432" s="118"/>
      <c r="C432" s="117"/>
      <c r="D432" s="117"/>
      <c r="E432" s="119"/>
      <c r="F432" s="119"/>
      <c r="G432" s="117"/>
      <c r="H432" s="11"/>
      <c r="I432" s="11"/>
    </row>
    <row r="433" ht="12.75" customHeight="1">
      <c r="A433" s="117"/>
      <c r="B433" s="118"/>
      <c r="C433" s="117"/>
      <c r="D433" s="117"/>
      <c r="E433" s="119"/>
      <c r="F433" s="119"/>
      <c r="G433" s="117"/>
      <c r="H433" s="11"/>
      <c r="I433" s="11"/>
    </row>
    <row r="434" ht="12.75" customHeight="1">
      <c r="A434" s="117"/>
      <c r="B434" s="118"/>
      <c r="C434" s="117"/>
      <c r="D434" s="117"/>
      <c r="E434" s="119"/>
      <c r="F434" s="119"/>
      <c r="G434" s="117"/>
      <c r="H434" s="11"/>
      <c r="I434" s="11"/>
    </row>
    <row r="435" ht="12.75" customHeight="1">
      <c r="A435" s="117"/>
      <c r="B435" s="118"/>
      <c r="C435" s="117"/>
      <c r="D435" s="117"/>
      <c r="E435" s="119"/>
      <c r="F435" s="119"/>
      <c r="G435" s="117"/>
      <c r="H435" s="11"/>
      <c r="I435" s="11"/>
    </row>
    <row r="436" ht="12.75" customHeight="1">
      <c r="A436" s="117"/>
      <c r="B436" s="118"/>
      <c r="C436" s="117"/>
      <c r="D436" s="117"/>
      <c r="E436" s="119"/>
      <c r="F436" s="119"/>
      <c r="G436" s="117"/>
      <c r="H436" s="11"/>
      <c r="I436" s="11"/>
    </row>
    <row r="437" ht="12.75" customHeight="1">
      <c r="A437" s="117"/>
      <c r="B437" s="118"/>
      <c r="C437" s="117"/>
      <c r="D437" s="117"/>
      <c r="E437" s="119"/>
      <c r="F437" s="119"/>
      <c r="G437" s="117"/>
      <c r="H437" s="11"/>
      <c r="I437" s="11"/>
    </row>
    <row r="438" ht="12.75" customHeight="1">
      <c r="A438" s="117"/>
      <c r="B438" s="118"/>
      <c r="C438" s="117"/>
      <c r="D438" s="117"/>
      <c r="E438" s="119"/>
      <c r="F438" s="119"/>
      <c r="G438" s="117"/>
      <c r="H438" s="11"/>
      <c r="I438" s="11"/>
    </row>
    <row r="439" ht="12.75" customHeight="1">
      <c r="A439" s="117"/>
      <c r="B439" s="118"/>
      <c r="C439" s="117"/>
      <c r="D439" s="117"/>
      <c r="E439" s="119"/>
      <c r="F439" s="119"/>
      <c r="G439" s="117"/>
      <c r="H439" s="11"/>
      <c r="I439" s="11"/>
    </row>
    <row r="440" ht="12.75" customHeight="1">
      <c r="A440" s="117"/>
      <c r="B440" s="118"/>
      <c r="C440" s="117"/>
      <c r="D440" s="117"/>
      <c r="E440" s="119"/>
      <c r="F440" s="119"/>
      <c r="G440" s="117"/>
      <c r="H440" s="11"/>
      <c r="I440" s="11"/>
    </row>
    <row r="441" ht="12.75" customHeight="1">
      <c r="A441" s="117"/>
      <c r="B441" s="118"/>
      <c r="C441" s="117"/>
      <c r="D441" s="117"/>
      <c r="E441" s="119"/>
      <c r="F441" s="119"/>
      <c r="G441" s="117"/>
      <c r="H441" s="11"/>
      <c r="I441" s="11"/>
    </row>
    <row r="442" ht="12.75" customHeight="1">
      <c r="A442" s="117"/>
      <c r="B442" s="118"/>
      <c r="C442" s="117"/>
      <c r="D442" s="117"/>
      <c r="E442" s="119"/>
      <c r="F442" s="119"/>
      <c r="G442" s="117"/>
      <c r="H442" s="11"/>
      <c r="I442" s="11"/>
    </row>
    <row r="443" ht="12.75" customHeight="1">
      <c r="A443" s="117"/>
      <c r="B443" s="118"/>
      <c r="C443" s="117"/>
      <c r="D443" s="117"/>
      <c r="E443" s="119"/>
      <c r="F443" s="119"/>
      <c r="G443" s="117"/>
      <c r="H443" s="11"/>
      <c r="I443" s="11"/>
    </row>
    <row r="444" ht="12.75" customHeight="1">
      <c r="A444" s="117"/>
      <c r="B444" s="118"/>
      <c r="C444" s="117"/>
      <c r="D444" s="117"/>
      <c r="E444" s="119"/>
      <c r="F444" s="119"/>
      <c r="G444" s="117"/>
      <c r="H444" s="11"/>
      <c r="I444" s="11"/>
    </row>
    <row r="445" ht="12.75" customHeight="1">
      <c r="A445" s="117"/>
      <c r="B445" s="118"/>
      <c r="C445" s="117"/>
      <c r="D445" s="117"/>
      <c r="E445" s="119"/>
      <c r="F445" s="119"/>
      <c r="G445" s="117"/>
      <c r="H445" s="11"/>
      <c r="I445" s="11"/>
    </row>
    <row r="446" ht="12.75" customHeight="1">
      <c r="A446" s="117"/>
      <c r="B446" s="118"/>
      <c r="C446" s="117"/>
      <c r="D446" s="117"/>
      <c r="E446" s="119"/>
      <c r="F446" s="119"/>
      <c r="G446" s="117"/>
      <c r="H446" s="11"/>
      <c r="I446" s="11"/>
    </row>
    <row r="447" ht="12.75" customHeight="1">
      <c r="A447" s="117"/>
      <c r="B447" s="118"/>
      <c r="C447" s="117"/>
      <c r="D447" s="117"/>
      <c r="E447" s="119"/>
      <c r="F447" s="119"/>
      <c r="G447" s="117"/>
      <c r="H447" s="11"/>
      <c r="I447" s="11"/>
    </row>
    <row r="448" ht="12.75" customHeight="1">
      <c r="A448" s="117"/>
      <c r="B448" s="118"/>
      <c r="C448" s="117"/>
      <c r="D448" s="117"/>
      <c r="E448" s="119"/>
      <c r="F448" s="119"/>
      <c r="G448" s="117"/>
      <c r="H448" s="11"/>
      <c r="I448" s="11"/>
    </row>
    <row r="449" ht="12.75" customHeight="1">
      <c r="A449" s="117"/>
      <c r="B449" s="118"/>
      <c r="C449" s="117"/>
      <c r="D449" s="117"/>
      <c r="E449" s="119"/>
      <c r="F449" s="119"/>
      <c r="G449" s="117"/>
      <c r="H449" s="11"/>
      <c r="I449" s="11"/>
    </row>
    <row r="450" ht="12.75" customHeight="1">
      <c r="A450" s="117"/>
      <c r="B450" s="118"/>
      <c r="C450" s="117"/>
      <c r="D450" s="117"/>
      <c r="E450" s="119"/>
      <c r="F450" s="119"/>
      <c r="G450" s="117"/>
      <c r="H450" s="11"/>
      <c r="I450" s="11"/>
    </row>
    <row r="451" ht="12.75" customHeight="1">
      <c r="A451" s="117"/>
      <c r="B451" s="118"/>
      <c r="C451" s="117"/>
      <c r="D451" s="117"/>
      <c r="E451" s="119"/>
      <c r="F451" s="119"/>
      <c r="G451" s="117"/>
      <c r="H451" s="11"/>
      <c r="I451" s="11"/>
    </row>
    <row r="452" ht="12.75" customHeight="1">
      <c r="A452" s="117"/>
      <c r="B452" s="118"/>
      <c r="C452" s="117"/>
      <c r="D452" s="117"/>
      <c r="E452" s="119"/>
      <c r="F452" s="119"/>
      <c r="G452" s="117"/>
      <c r="H452" s="11"/>
      <c r="I452" s="11"/>
    </row>
    <row r="453" ht="12.75" customHeight="1">
      <c r="A453" s="117"/>
      <c r="B453" s="118"/>
      <c r="C453" s="117"/>
      <c r="D453" s="117"/>
      <c r="E453" s="119"/>
      <c r="F453" s="119"/>
      <c r="G453" s="117"/>
      <c r="H453" s="11"/>
      <c r="I453" s="11"/>
    </row>
    <row r="454" ht="12.75" customHeight="1">
      <c r="A454" s="117"/>
      <c r="B454" s="118"/>
      <c r="C454" s="117"/>
      <c r="D454" s="117"/>
      <c r="E454" s="119"/>
      <c r="F454" s="119"/>
      <c r="G454" s="117"/>
      <c r="H454" s="11"/>
      <c r="I454" s="11"/>
    </row>
    <row r="455" ht="12.75" customHeight="1">
      <c r="A455" s="117"/>
      <c r="B455" s="118"/>
      <c r="C455" s="117"/>
      <c r="D455" s="117"/>
      <c r="E455" s="119"/>
      <c r="F455" s="119"/>
      <c r="G455" s="117"/>
      <c r="H455" s="11"/>
      <c r="I455" s="11"/>
    </row>
    <row r="456" ht="12.75" customHeight="1">
      <c r="A456" s="117"/>
      <c r="B456" s="118"/>
      <c r="C456" s="117"/>
      <c r="D456" s="117"/>
      <c r="E456" s="119"/>
      <c r="F456" s="119"/>
      <c r="G456" s="117"/>
      <c r="H456" s="11"/>
      <c r="I456" s="11"/>
    </row>
    <row r="457" ht="12.75" customHeight="1">
      <c r="A457" s="117"/>
      <c r="B457" s="118"/>
      <c r="C457" s="117"/>
      <c r="D457" s="117"/>
      <c r="E457" s="119"/>
      <c r="F457" s="119"/>
      <c r="G457" s="117"/>
      <c r="H457" s="11"/>
      <c r="I457" s="11"/>
    </row>
    <row r="458" ht="12.75" customHeight="1">
      <c r="A458" s="117"/>
      <c r="B458" s="118"/>
      <c r="C458" s="117"/>
      <c r="D458" s="117"/>
      <c r="E458" s="119"/>
      <c r="F458" s="119"/>
      <c r="G458" s="117"/>
      <c r="H458" s="11"/>
      <c r="I458" s="11"/>
    </row>
    <row r="459" ht="12.75" customHeight="1">
      <c r="A459" s="117"/>
      <c r="B459" s="118"/>
      <c r="C459" s="117"/>
      <c r="D459" s="117"/>
      <c r="E459" s="119"/>
      <c r="F459" s="119"/>
      <c r="G459" s="117"/>
      <c r="H459" s="11"/>
      <c r="I459" s="11"/>
    </row>
    <row r="460" ht="12.75" customHeight="1">
      <c r="A460" s="117"/>
      <c r="B460" s="118"/>
      <c r="C460" s="117"/>
      <c r="D460" s="117"/>
      <c r="E460" s="119"/>
      <c r="F460" s="119"/>
      <c r="G460" s="117"/>
      <c r="H460" s="11"/>
      <c r="I460" s="11"/>
    </row>
    <row r="461" ht="12.75" customHeight="1">
      <c r="A461" s="117"/>
      <c r="B461" s="118"/>
      <c r="C461" s="117"/>
      <c r="D461" s="117"/>
      <c r="E461" s="119"/>
      <c r="F461" s="119"/>
      <c r="G461" s="117"/>
      <c r="H461" s="11"/>
      <c r="I461" s="11"/>
    </row>
    <row r="462" ht="12.75" customHeight="1">
      <c r="A462" s="117"/>
      <c r="B462" s="118"/>
      <c r="C462" s="117"/>
      <c r="D462" s="117"/>
      <c r="E462" s="119"/>
      <c r="F462" s="119"/>
      <c r="G462" s="117"/>
      <c r="H462" s="11"/>
      <c r="I462" s="11"/>
    </row>
    <row r="463" ht="12.75" customHeight="1">
      <c r="A463" s="117"/>
      <c r="B463" s="118"/>
      <c r="C463" s="117"/>
      <c r="D463" s="117"/>
      <c r="E463" s="119"/>
      <c r="F463" s="119"/>
      <c r="G463" s="117"/>
      <c r="H463" s="11"/>
      <c r="I463" s="11"/>
    </row>
    <row r="464" ht="12.75" customHeight="1">
      <c r="A464" s="117"/>
      <c r="B464" s="118"/>
      <c r="C464" s="117"/>
      <c r="D464" s="117"/>
      <c r="E464" s="119"/>
      <c r="F464" s="119"/>
      <c r="G464" s="117"/>
      <c r="H464" s="11"/>
      <c r="I464" s="11"/>
    </row>
    <row r="465" ht="12.75" customHeight="1">
      <c r="A465" s="117"/>
      <c r="B465" s="118"/>
      <c r="C465" s="117"/>
      <c r="D465" s="117"/>
      <c r="E465" s="119"/>
      <c r="F465" s="119"/>
      <c r="G465" s="117"/>
      <c r="H465" s="11"/>
      <c r="I465" s="11"/>
    </row>
    <row r="466" ht="12.75" customHeight="1">
      <c r="A466" s="117"/>
      <c r="B466" s="118"/>
      <c r="C466" s="117"/>
      <c r="D466" s="117"/>
      <c r="E466" s="119"/>
      <c r="F466" s="119"/>
      <c r="G466" s="117"/>
      <c r="H466" s="11"/>
      <c r="I466" s="11"/>
    </row>
    <row r="467" ht="12.75" customHeight="1">
      <c r="A467" s="117"/>
      <c r="B467" s="118"/>
      <c r="C467" s="117"/>
      <c r="D467" s="117"/>
      <c r="E467" s="119"/>
      <c r="F467" s="119"/>
      <c r="G467" s="117"/>
      <c r="H467" s="11"/>
      <c r="I467" s="11"/>
    </row>
    <row r="468" ht="12.75" customHeight="1">
      <c r="A468" s="117"/>
      <c r="B468" s="118"/>
      <c r="C468" s="117"/>
      <c r="D468" s="117"/>
      <c r="E468" s="119"/>
      <c r="F468" s="119"/>
      <c r="G468" s="117"/>
      <c r="H468" s="11"/>
      <c r="I468" s="11"/>
    </row>
    <row r="469" ht="12.75" customHeight="1">
      <c r="A469" s="117"/>
      <c r="B469" s="118"/>
      <c r="C469" s="117"/>
      <c r="D469" s="117"/>
      <c r="E469" s="119"/>
      <c r="F469" s="119"/>
      <c r="G469" s="117"/>
      <c r="H469" s="11"/>
      <c r="I469" s="11"/>
    </row>
    <row r="470" ht="12.75" customHeight="1">
      <c r="A470" s="117"/>
      <c r="B470" s="118"/>
      <c r="C470" s="117"/>
      <c r="D470" s="117"/>
      <c r="E470" s="119"/>
      <c r="F470" s="119"/>
      <c r="G470" s="117"/>
      <c r="H470" s="11"/>
      <c r="I470" s="11"/>
    </row>
    <row r="471" ht="12.75" customHeight="1">
      <c r="A471" s="117"/>
      <c r="B471" s="118"/>
      <c r="C471" s="117"/>
      <c r="D471" s="117"/>
      <c r="E471" s="119"/>
      <c r="F471" s="119"/>
      <c r="G471" s="117"/>
      <c r="H471" s="11"/>
      <c r="I471" s="11"/>
    </row>
    <row r="472" ht="12.75" customHeight="1">
      <c r="A472" s="117"/>
      <c r="B472" s="118"/>
      <c r="C472" s="117"/>
      <c r="D472" s="117"/>
      <c r="E472" s="119"/>
      <c r="F472" s="119"/>
      <c r="G472" s="117"/>
      <c r="H472" s="11"/>
      <c r="I472" s="11"/>
    </row>
    <row r="473" ht="12.75" customHeight="1">
      <c r="A473" s="117"/>
      <c r="B473" s="118"/>
      <c r="C473" s="117"/>
      <c r="D473" s="117"/>
      <c r="E473" s="119"/>
      <c r="F473" s="119"/>
      <c r="G473" s="117"/>
      <c r="H473" s="11"/>
      <c r="I473" s="11"/>
    </row>
    <row r="474" ht="12.75" customHeight="1">
      <c r="A474" s="117"/>
      <c r="B474" s="118"/>
      <c r="C474" s="117"/>
      <c r="D474" s="117"/>
      <c r="E474" s="119"/>
      <c r="F474" s="119"/>
      <c r="G474" s="117"/>
      <c r="H474" s="11"/>
      <c r="I474" s="11"/>
    </row>
    <row r="475" ht="12.75" customHeight="1">
      <c r="A475" s="117"/>
      <c r="B475" s="118"/>
      <c r="C475" s="117"/>
      <c r="D475" s="117"/>
      <c r="E475" s="119"/>
      <c r="F475" s="119"/>
      <c r="G475" s="117"/>
      <c r="H475" s="11"/>
      <c r="I475" s="11"/>
    </row>
    <row r="476" ht="12.75" customHeight="1">
      <c r="A476" s="117"/>
      <c r="B476" s="118"/>
      <c r="C476" s="117"/>
      <c r="D476" s="117"/>
      <c r="E476" s="119"/>
      <c r="F476" s="119"/>
      <c r="G476" s="117"/>
      <c r="H476" s="11"/>
      <c r="I476" s="11"/>
    </row>
    <row r="477" ht="12.75" customHeight="1">
      <c r="A477" s="117"/>
      <c r="B477" s="118"/>
      <c r="C477" s="117"/>
      <c r="D477" s="117"/>
      <c r="E477" s="119"/>
      <c r="F477" s="119"/>
      <c r="G477" s="117"/>
      <c r="H477" s="11"/>
      <c r="I477" s="11"/>
    </row>
    <row r="478" ht="12.75" customHeight="1">
      <c r="A478" s="117"/>
      <c r="B478" s="118"/>
      <c r="C478" s="117"/>
      <c r="D478" s="117"/>
      <c r="E478" s="119"/>
      <c r="F478" s="119"/>
      <c r="G478" s="117"/>
      <c r="H478" s="11"/>
      <c r="I478" s="11"/>
    </row>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5">
    <mergeCell ref="A1:G1"/>
    <mergeCell ref="A2:G2"/>
    <mergeCell ref="A3:G3"/>
    <mergeCell ref="A4:G4"/>
    <mergeCell ref="A5:G5"/>
    <mergeCell ref="B7:F7"/>
    <mergeCell ref="B8:F8"/>
    <mergeCell ref="B13:F13"/>
    <mergeCell ref="B15:E15"/>
    <mergeCell ref="B16:F16"/>
    <mergeCell ref="B17:F17"/>
    <mergeCell ref="B18:F18"/>
    <mergeCell ref="B38:F38"/>
    <mergeCell ref="B49:F49"/>
    <mergeCell ref="B50:F50"/>
    <mergeCell ref="B51:F51"/>
    <mergeCell ref="B74:F74"/>
    <mergeCell ref="B75:G75"/>
    <mergeCell ref="B104:F104"/>
    <mergeCell ref="B123:F123"/>
    <mergeCell ref="B124:F124"/>
    <mergeCell ref="B150:F150"/>
    <mergeCell ref="B167:F167"/>
    <mergeCell ref="B184:F184"/>
    <mergeCell ref="B185:F185"/>
    <mergeCell ref="B190:F190"/>
    <mergeCell ref="B191:F191"/>
    <mergeCell ref="B195:F195"/>
    <mergeCell ref="B202:F202"/>
    <mergeCell ref="B203:F203"/>
    <mergeCell ref="B211:F211"/>
    <mergeCell ref="B224:F224"/>
    <mergeCell ref="B229:F229"/>
    <mergeCell ref="B232:F232"/>
    <mergeCell ref="B233:F233"/>
    <mergeCell ref="A276:F276"/>
    <mergeCell ref="A277:F277"/>
    <mergeCell ref="A278:F278"/>
    <mergeCell ref="B256:F256"/>
    <mergeCell ref="G267:G270"/>
    <mergeCell ref="A271:F271"/>
    <mergeCell ref="A272:F272"/>
    <mergeCell ref="A273:F273"/>
    <mergeCell ref="A274:F274"/>
    <mergeCell ref="A275:F275"/>
  </mergeCells>
  <printOptions horizontalCentered="1"/>
  <pageMargins bottom="0.75" footer="0.0" header="0.0" left="0.25" right="0.25" top="0.75"/>
  <pageSetup fitToHeight="0" orientation="portrait"/>
  <drawing r:id="rId1"/>
</worksheet>
</file>